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<sst xmlns="http://schemas.openxmlformats.org/spreadsheetml/2006/main" count="1063" uniqueCount="881">
  <si>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</si>
  <si>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</si>
  <si>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</si>
  <si>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</si>
  <si>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</si>
  <si>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</si>
  <si>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</si>
  <si>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</si>
  <si>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</si>
  <si>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</si>
  <si>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</si>
  <si>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</si>
  <si>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</si>
  <si>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</si>
  <si>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</si>
  <si>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</si>
  <si>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</si>
  <si>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</si>
  <si>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</si>
  <si>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</si>
  <si>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</si>
  <si>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</si>
  <si>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</si>
  <si>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</si>
  <si>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</si>
  <si>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</si>
  <si>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</si>
  <si>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</si>
  <si>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</si>
  <si>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</si>
  <si>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</si>
  <si>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</si>
  <si>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</si>
  <si>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</si>
  <si>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</si>
  <si>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</si>
  <si>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</si>
  <si>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</si>
  <si>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</si>
  <si>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</si>
  <si>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</si>
  <si>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</si>
  <si>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</si>
  <si>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</si>
  <si>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</si>
  <si>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</si>
  <si>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</si>
  <si>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</si>
  <si>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</si>
  <si>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</si>
  <si>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</si>
  <si>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</si>
  <si>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</si>
  <si>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</si>
  <si>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</si>
  <si>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</si>
  <si>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</si>
  <si>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</si>
  <si>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</si>
  <si>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</si>
  <si>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</si>
  <si>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</si>
  <si>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</si>
  <si>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</si>
  <si>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</si>
  <si>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</si>
  <si>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</si>
  <si>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</si>
  <si>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</si>
  <si>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</si>
  <si>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</si>
  <si>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</si>
  <si>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</si>
  <si>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</si>
  <si>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</si>
  <si>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</si>
  <si>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</si>
  <si>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</si>
  <si>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</si>
  <si>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</si>
  <si>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</si>
  <si>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</si>
  <si>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</si>
  <si>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</si>
  <si>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</si>
  <si>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</si>
  <si>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</si>
  <si>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</si>
  <si>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</si>
  <si>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</si>
  <si>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</si>
  <si>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</si>
  <si>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</si>
  <si>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</si>
  <si>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</si>
  <si>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</si>
  <si>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</si>
  <si>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</si>
  <si>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</si>
  <si>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</si>
  <si>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</si>
  <si>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</si>
  <si>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</si>
  <si>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</si>
  <si>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</si>
  <si>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</si>
  <si>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</si>
  <si>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</si>
  <si>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</si>
  <si>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</si>
  <si>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</si>
  <si>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</si>
  <si>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</si>
  <si>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</si>
  <si>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</si>
  <si>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</si>
  <si>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</si>
  <si>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</si>
  <si>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</si>
  <si>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</si>
  <si>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</si>
  <si>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</si>
  <si>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</si>
  <si>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</si>
  <si>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</si>
  <si>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</si>
  <si>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</si>
  <si>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</si>
  <si>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</si>
  <si>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</si>
  <si>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</si>
  <si>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</si>
  <si>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</si>
  <si>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</si>
  <si>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</si>
  <si>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</si>
  <si>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</si>
  <si>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</si>
  <si>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</si>
  <si>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</si>
  <si>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</si>
  <si>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</si>
  <si>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</si>
  <si>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</si>
  <si>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</si>
  <si>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</si>
  <si>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</si>
  <si>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</si>
  <si>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</si>
  <si>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</si>
  <si>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</si>
  <si>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</si>
  <si>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</si>
  <si>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</si>
  <si>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</si>
  <si>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</si>
  <si>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</si>
  <si>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</si>
  <si>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</si>
  <si>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</si>
  <si>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</si>
  <si>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</si>
  <si>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</si>
  <si>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</si>
  <si>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</si>
  <si>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</si>
  <si>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</si>
  <si>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</si>
  <si>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</si>
  <si>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</si>
  <si>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</si>
  <si>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</si>
  <si>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</si>
  <si>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</si>
  <si>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</si>
  <si>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</si>
  <si>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</si>
  <si>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</si>
  <si>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</si>
  <si>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</si>
  <si>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</si>
  <si>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</si>
  <si>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</si>
  <si>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</si>
  <si>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</si>
  <si>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</si>
  <si>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</si>
  <si>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</si>
  <si>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</si>
  <si>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</si>
  <si>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</si>
  <si>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</si>
  <si>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</si>
  <si>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</si>
  <si>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</si>
  <si>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</si>
  <si>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</si>
  <si>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</si>
  <si>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</si>
  <si>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</si>
  <si>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</si>
  <si>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</si>
  <si>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</si>
  <si>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</si>
  <si>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</si>
  <si>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</si>
  <si>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</si>
  <si>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</si>
  <si>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</si>
  <si>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</si>
  <si>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</si>
  <si>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</si>
  <si>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</si>
  <si>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</si>
  <si>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</si>
  <si>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</si>
  <si>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</si>
  <si>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</si>
  <si>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</si>
  <si>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</si>
  <si>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</si>
  <si>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</si>
  <si>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</si>
  <si>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</si>
  <si>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</si>
  <si>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</si>
  <si>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</si>
  <si>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</si>
  <si>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</si>
  <si>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</si>
  <si>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</si>
  <si>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</si>
  <si>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</si>
  <si>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</si>
  <si>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</si>
  <si>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</si>
  <si>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</si>
  <si>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</si>
  <si>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</si>
  <si>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</si>
  <si>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</si>
  <si>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</si>
  <si>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</si>
  <si>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</si>
  <si>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</si>
  <si>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</si>
  <si>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</si>
  <si>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</si>
  <si>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</si>
  <si>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</si>
  <si>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</si>
  <si>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</si>
  <si>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</si>
  <si>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</si>
  <si>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</si>
  <si>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</si>
  <si>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</si>
  <si>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</si>
  <si>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</si>
  <si>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</si>
  <si>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</si>
  <si>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</si>
  <si>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</si>
  <si>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</si>
  <si>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</si>
  <si>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</si>
  <si>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</si>
  <si>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</si>
  <si>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</si>
  <si>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</si>
  <si>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</si>
  <si>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</si>
  <si>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</si>
  <si>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</si>
  <si>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</si>
  <si>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</si>
  <si>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</si>
  <si>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</si>
  <si>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</si>
  <si>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</si>
  <si>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</si>
  <si>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</si>
  <si>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</si>
  <si>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</si>
  <si>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</si>
  <si>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</si>
  <si>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</si>
  <si>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</si>
  <si>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</si>
  <si>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</si>
  <si>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</si>
  <si>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</si>
  <si>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</si>
  <si>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</si>
  <si>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</si>
  <si>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</si>
  <si>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</si>
  <si>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</si>
  <si>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</si>
  <si>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</si>
  <si>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</si>
  <si>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</si>
  <si>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</si>
  <si>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</si>
  <si>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</si>
  <si>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</si>
  <si>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</si>
  <si>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</si>
  <si>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</si>
  <si>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</si>
  <si>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</si>
  <si>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</si>
  <si>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</si>
  <si>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</si>
  <si>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</si>
  <si>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</si>
  <si>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</si>
  <si>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</si>
  <si>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</si>
  <si>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</si>
  <si>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</si>
  <si>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</si>
  <si>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</si>
  <si>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</si>
  <si>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</si>
  <si>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</si>
  <si>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</si>
  <si>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</si>
  <si>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</si>
  <si>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</si>
  <si>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</si>
  <si>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</si>
  <si>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</si>
  <si>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</si>
  <si>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</si>
  <si>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</si>
  <si>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</si>
  <si>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</si>
  <si>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</si>
  <si>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</si>
  <si>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</si>
  <si>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</si>
  <si>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</si>
  <si>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</si>
  <si>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</si>
  <si>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</si>
  <si>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</si>
  <si>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</si>
  <si>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</si>
  <si>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</si>
  <si>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</si>
  <si>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</si>
  <si>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</si>
  <si>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</si>
  <si>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</si>
  <si>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</si>
  <si>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</si>
  <si>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</si>
  <si>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</si>
  <si>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</si>
  <si>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</si>
  <si>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</si>
  <si>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</si>
  <si>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</si>
  <si>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</si>
  <si>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</si>
  <si>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</si>
  <si>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</si>
  <si>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</si>
  <si>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</si>
  <si>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</si>
  <si>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</si>
  <si>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</si>
  <si>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</si>
  <si>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</si>
  <si>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</si>
  <si>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</si>
  <si>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</si>
  <si>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</si>
  <si>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</si>
  <si>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</si>
  <si>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</si>
  <si>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</si>
  <si>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</si>
  <si>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</si>
  <si>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</si>
  <si>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</si>
  <si>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</si>
  <si>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</si>
  <si>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</si>
  <si>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</si>
  <si>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</si>
  <si>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</si>
  <si>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</si>
  <si>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</si>
  <si>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</si>
  <si>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</si>
  <si>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</si>
  <si>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</si>
  <si>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</si>
  <si>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</si>
  <si>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</si>
  <si>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</si>
  <si>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</si>
  <si>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</si>
  <si>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</si>
  <si>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</si>
  <si>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</si>
  <si>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</si>
  <si>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</si>
  <si>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</si>
  <si>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</si>
  <si>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</si>
  <si>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</si>
  <si>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</si>
  <si>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</si>
  <si>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</si>
  <si>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</si>
  <si>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</si>
  <si>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</si>
  <si>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</si>
  <si>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</si>
  <si>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</si>
  <si>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</si>
  <si>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</si>
  <si>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</si>
  <si>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</si>
  <si>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</si>
  <si>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</si>
  <si>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</si>
  <si>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</si>
  <si>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</si>
  <si>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</si>
  <si>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</si>
  <si>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</si>
  <si>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</si>
  <si>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</si>
  <si>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</si>
  <si>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</si>
  <si>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</si>
  <si>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</si>
  <si>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</si>
  <si>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</si>
  <si>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</si>
  <si>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</si>
  <si>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</si>
  <si>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</si>
  <si>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</si>
  <si>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</si>
  <si>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</si>
  <si>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</si>
  <si>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</si>
  <si>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</si>
  <si>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</si>
  <si>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</si>
  <si>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</si>
  <si>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</si>
  <si>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</si>
  <si>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</si>
  <si>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</si>
  <si>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</si>
  <si>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</si>
  <si>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</si>
  <si>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</si>
  <si>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</si>
  <si>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</si>
  <si>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</si>
  <si>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</si>
  <si>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</si>
  <si>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</si>
  <si>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</si>
  <si>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</si>
  <si>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</si>
  <si>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</si>
  <si>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</si>
  <si>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</si>
  <si>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</si>
  <si>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</si>
  <si>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</si>
  <si>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</si>
  <si>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</si>
  <si>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</si>
  <si>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</si>
  <si>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</si>
  <si>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</si>
  <si>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</si>
  <si>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</si>
  <si>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</si>
  <si>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</si>
  <si>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</si>
  <si>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</si>
  <si>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</si>
  <si>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</si>
  <si>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</si>
  <si>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</si>
  <si>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</si>
  <si>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</si>
  <si>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</si>
  <si>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</si>
  <si>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</si>
  <si>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</si>
  <si>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</si>
  <si>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</si>
  <si>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</si>
  <si>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</si>
  <si>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</si>
  <si>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</si>
  <si>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</si>
  <si>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</si>
  <si>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</si>
  <si>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</si>
  <si>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</si>
  <si>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</si>
  <si>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</si>
  <si>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</si>
  <si>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</si>
  <si>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</si>
  <si>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</si>
  <si>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</si>
  <si>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</si>
  <si>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</si>
  <si>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</si>
  <si>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</si>
  <si>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</si>
  <si>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</si>
  <si>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</si>
  <si>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</si>
  <si>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</si>
  <si>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</si>
  <si>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</si>
  <si>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</si>
  <si>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</si>
  <si>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</si>
  <si>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</si>
  <si>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</si>
  <si>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</si>
  <si>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</si>
  <si>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</si>
  <si>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</si>
  <si>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</si>
  <si>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</si>
  <si>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</si>
  <si>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</si>
  <si>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</si>
  <si>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</si>
  <si>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</si>
  <si>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</si>
  <si>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</si>
  <si>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</si>
  <si>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</si>
  <si>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</si>
  <si>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</si>
  <si>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</si>
  <si>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</si>
  <si>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</si>
  <si>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</si>
  <si>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</si>
  <si>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</si>
  <si>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</si>
  <si>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</si>
  <si>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</si>
  <si>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</si>
  <si>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</si>
  <si>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</si>
  <si>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</si>
  <si>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</si>
  <si>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</si>
  <si>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</si>
  <si>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</si>
  <si>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</si>
  <si>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</si>
  <si>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</si>
  <si>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</si>
  <si>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</si>
  <si>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</si>
  <si>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</si>
  <si>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</si>
  <si>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</si>
  <si>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</si>
  <si>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</si>
  <si>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</si>
  <si>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</si>
  <si>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</si>
  <si>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</si>
  <si>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</si>
  <si>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</si>
  <si>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</si>
  <si>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</si>
  <si>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</si>
  <si>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</si>
  <si>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</si>
  <si>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</si>
  <si>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</si>
  <si>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</si>
  <si>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</si>
  <si>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</si>
  <si>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</si>
  <si>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</si>
  <si>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</si>
  <si>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</si>
  <si>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</si>
  <si>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</si>
  <si>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</si>
  <si>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</si>
  <si>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</si>
  <si>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</si>
  <si>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</si>
  <si>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</si>
  <si>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</si>
  <si>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</si>
  <si>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</si>
  <si>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</si>
  <si>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</si>
  <si>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</si>
  <si>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</si>
  <si>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</si>
  <si>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</si>
  <si>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</si>
  <si>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</si>
  <si>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</si>
  <si>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</si>
  <si>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</si>
  <si>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</si>
  <si>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</si>
  <si>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</si>
  <si>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</si>
  <si>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</si>
  <si>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</si>
  <si>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</si>
  <si>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</si>
  <si>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</si>
  <si>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</si>
  <si>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</si>
  <si>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</si>
  <si>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</si>
  <si>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</si>
  <si>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</si>
  <si>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</si>
  <si>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</si>
  <si>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</si>
  <si>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</si>
  <si>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</si>
  <si>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</si>
  <si>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</si>
  <si>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</si>
  <si>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</si>
  <si>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</si>
  <si>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</si>
  <si>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</si>
  <si>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</si>
  <si>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</si>
  <si>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</si>
  <si>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</si>
  <si>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</si>
  <si>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</si>
  <si>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</si>
  <si>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</si>
  <si>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</si>
  <si>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</si>
  <si>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</si>
  <si>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</si>
  <si>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</si>
  <si>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</si>
  <si>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</si>
  <si>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</si>
  <si>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</si>
  <si>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</si>
  <si>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</si>
  <si>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</si>
  <si>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</si>
  <si>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</si>
  <si>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</si>
  <si>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</si>
  <si>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</si>
  <si>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</si>
  <si>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</si>
  <si>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</si>
  <si>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</si>
  <si>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</si>
  <si>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</si>
  <si>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</si>
  <si>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</si>
  <si>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</si>
  <si>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</si>
  <si>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</si>
  <si>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</si>
  <si>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</si>
  <si>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</si>
  <si>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</si>
  <si>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</si>
  <si>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</si>
  <si>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</si>
  <si>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</si>
  <si>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</si>
  <si>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</si>
  <si>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</si>
  <si>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</si>
  <si>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</si>
  <si>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</si>
  <si>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</si>
  <si>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</si>
  <si>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</si>
  <si>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</si>
  <si>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</si>
  <si>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</si>
  <si>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</si>
  <si>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</si>
  <si>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</si>
  <si>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</si>
  <si>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</si>
  <si>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</si>
  <si>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</si>
  <si>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</si>
  <si>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</si>
  <si>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</si>
  <si>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</si>
  <si>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</si>
  <si>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</si>
  <si>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</si>
  <si>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</si>
  <si>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</si>
  <si>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</si>
  <si>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</si>
  <si>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</si>
  <si>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</si>
  <si>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</si>
  <si>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</si>
  <si>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</si>
  <si>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</si>
  <si>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</si>
  <si>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</si>
  <si>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</si>
  <si>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</si>
  <si>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</si>
  <si>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</si>
  <si>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</si>
  <si>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</si>
  <si>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</si>
  <si>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</si>
  <si>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</si>
  <si>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</si>
  <si>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</si>
  <si>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</si>
  <si>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</si>
  <si>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</si>
  <si>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</si>
  <si>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</si>
  <si>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</si>
  <si>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</si>
  <si>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</si>
  <si>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</si>
  <si>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</si>
  <si>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</si>
  <si>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</si>
  <si>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</si>
  <si>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</si>
  <si>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</si>
  <si>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</si>
  <si>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</si>
  <si>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</si>
  <si>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</si>
  <si>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</si>
  <si>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</si>
  <si>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</si>
  <si>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</si>
  <si>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</si>
  <si>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</si>
  <si>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</si>
  <si>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</si>
  <si>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</si>
  <si>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</si>
  <si>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</si>
  <si>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</si>
  <si>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</si>
  <si>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</si>
  <si>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</si>
  <si>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</si>
  <si>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</si>
  <si>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</si>
  <si>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</si>
  <si>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</si>
  <si>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</si>
  <si>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</si>
  <si>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</si>
  <si>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</si>
  <si>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</si>
  <si>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</si>
  <si>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</si>
  <si>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</si>
  <si>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</si>
  <si>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</si>
  <si>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</si>
  <si>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</si>
  <si>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</si>
  <si>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</si>
  <si>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</si>
  <si>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</si>
  <si>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</si>
  <si>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</si>
  <si>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</si>
  <si>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</si>
  <si>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</si>
  <si>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</si>
  <si>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</si>
  <si>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</si>
  <si>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</si>
  <si>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</si>
  <si>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</si>
  <si>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</si>
  <si>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</si>
  <si>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</si>
  <si>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</si>
  <si>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</si>
  <si>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</si>
  <si>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</si>
  <si>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</si>
  <si>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</si>
  <si>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</si>
  <si>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</si>
  <si>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</si>
  <si>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</si>
  <si>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</si>
  <si>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</si>
  <si>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</si>
  <si>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</si>
  <si>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</si>
  <si>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</si>
  <si>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</si>
  <si>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</si>
  <si>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</si>
  <si>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</si>
  <si>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</si>
  <si>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</si>
  <si>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</si>
  <si>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</si>
  <si>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</si>
  <si>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</si>
  <si>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</si>
  <si>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</si>
  <si>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</si>
  <si>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</si>
  <si>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</si>
  <si>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</si>
  <si>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</si>
  <si>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</si>
  <si>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</si>
  <si>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</si>
  <si>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</si>
  <si>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</si>
  <si>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</si>
  <si>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</si>
  <si>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</si>
  <si>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</si>
  <si>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</si>
  <si>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</si>
  <si>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</si>
  <si>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</si>
  <si>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</si>
  <si>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</si>
  <si>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</si>
  <si>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</si>
  <si>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</si>
  <si>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</si>
  <si>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</si>
  <si>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</si>
  <si>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</si>
  <si>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</si>
  <si>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</si>
  <si>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</si>
  <si>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</si>
  <si>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</si>
  <si>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</si>
  <si>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</si>
  <si>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</si>
  <si>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t>Дата на съставяне: 27.01.2012</t>
  </si>
  <si>
    <t xml:space="preserve">Дата на съставяне: 27.01.2012 г.                                    </t>
  </si>
  <si>
    <t xml:space="preserve">Дата  на съставяне:.27.01.2012 г.                                                                                                                                </t>
  </si>
  <si>
    <t xml:space="preserve">Дата на съставяне:27.01.2012 г.                      </t>
  </si>
  <si>
    <t>Дата на съставяне:27.01.2012 г.</t>
  </si>
  <si>
    <t>Дата на съставяне:.27.01.2012 г.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</si>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</sst>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E99" sqref="E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12116</v>
      </c>
      <c r="D12" s="151">
        <v>11583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13312</v>
      </c>
      <c r="D13" s="151">
        <v>16142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1905</v>
      </c>
      <c r="D14" s="151">
        <v>1751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556</v>
      </c>
      <c r="D15" s="151">
        <v>503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205</v>
      </c>
      <c r="D16" s="151">
        <v>189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827</v>
      </c>
      <c r="D17" s="151">
        <v>2352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30049</v>
      </c>
      <c r="D19" s="155">
        <f>SUM(D11:D18)</f>
        <v>33648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11163</v>
      </c>
      <c r="H20" s="158">
        <v>11178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11</v>
      </c>
      <c r="D23" s="151">
        <v>17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46</v>
      </c>
      <c r="D24" s="151">
        <v>176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14099</v>
      </c>
      <c r="H25" s="154">
        <f>H19+H20+H21</f>
        <v>14114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57</v>
      </c>
      <c r="D27" s="155">
        <f>SUM(D23:D26)</f>
        <v>193</v>
      </c>
      <c r="E27" s="253" t="s">
        <v>83</v>
      </c>
      <c r="F27" s="242" t="s">
        <v>84</v>
      </c>
      <c r="G27" s="154">
        <f>SUM(G28:G30)</f>
        <v>13713</v>
      </c>
      <c r="H27" s="154">
        <f>SUM(H28:H30)</f>
        <v>9274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13713</v>
      </c>
      <c r="H28" s="152">
        <v>9274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14478</v>
      </c>
      <c r="H31" s="152">
        <v>7474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28191</v>
      </c>
      <c r="H33" s="154">
        <f>H27+H31+H32</f>
        <v>16748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55308</v>
      </c>
      <c r="H36" s="154">
        <f>H25+H17+H33</f>
        <v>43880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2566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47</v>
      </c>
      <c r="H46" s="152">
        <v>58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333</v>
      </c>
      <c r="H48" s="152">
        <v>324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1886</v>
      </c>
      <c r="H49" s="154">
        <f>SUM(H43:H48)</f>
        <v>2948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519</v>
      </c>
      <c r="H53" s="152">
        <v>502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38</v>
      </c>
      <c r="E54" s="237" t="s">
        <v>168</v>
      </c>
      <c r="F54" s="245" t="s">
        <v>169</v>
      </c>
      <c r="G54" s="152"/>
      <c r="H54" s="152">
        <v>497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30168</v>
      </c>
      <c r="D55" s="155">
        <f>D19+D20+D21+D27+D32+D45+D51+D53+D54</f>
        <v>33895</v>
      </c>
      <c r="E55" s="237" t="s">
        <v>172</v>
      </c>
      <c r="F55" s="261" t="s">
        <v>173</v>
      </c>
      <c r="G55" s="154">
        <f>G49+G51+G52+G53+G54</f>
        <v>2405</v>
      </c>
      <c r="H55" s="154">
        <f>H49+H51+H52+H53+H54</f>
        <v>3947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7469</v>
      </c>
      <c r="D58" s="151">
        <v>5865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589</v>
      </c>
      <c r="D59" s="151">
        <v>440</v>
      </c>
      <c r="E59" s="251" t="s">
        <v>181</v>
      </c>
      <c r="F59" s="242" t="s">
        <v>182</v>
      </c>
      <c r="G59" s="152">
        <v>1060</v>
      </c>
      <c r="H59" s="152">
        <v>1881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3404</v>
      </c>
      <c r="D61" s="151">
        <v>2789</v>
      </c>
      <c r="E61" s="243" t="s">
        <v>189</v>
      </c>
      <c r="F61" s="272" t="s">
        <v>190</v>
      </c>
      <c r="G61" s="154">
        <f>SUM(G62:G68)</f>
        <v>10726</v>
      </c>
      <c r="H61" s="154">
        <f>SUM(H62:H68)</f>
        <v>7130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51</v>
      </c>
      <c r="H62" s="152">
        <v>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33</v>
      </c>
      <c r="H63" s="152">
        <v>46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11462</v>
      </c>
      <c r="D64" s="155">
        <f>SUM(D58:D63)</f>
        <v>9094</v>
      </c>
      <c r="E64" s="237" t="s">
        <v>200</v>
      </c>
      <c r="F64" s="242" t="s">
        <v>201</v>
      </c>
      <c r="G64" s="152">
        <v>7273</v>
      </c>
      <c r="H64" s="152">
        <v>4946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131</v>
      </c>
      <c r="H65" s="152">
        <v>160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1875</v>
      </c>
      <c r="H66" s="152">
        <v>1244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544</v>
      </c>
      <c r="H67" s="152">
        <v>359</v>
      </c>
    </row>
    <row r="68" spans="1:8" ht="15">
      <c r="A68" s="235" t="s">
        <v>211</v>
      </c>
      <c r="B68" s="241" t="s">
        <v>212</v>
      </c>
      <c r="C68" s="151">
        <v>10992</v>
      </c>
      <c r="D68" s="151">
        <v>7180</v>
      </c>
      <c r="E68" s="237" t="s">
        <v>213</v>
      </c>
      <c r="F68" s="242" t="s">
        <v>214</v>
      </c>
      <c r="G68" s="152">
        <v>819</v>
      </c>
      <c r="H68" s="152">
        <v>332</v>
      </c>
    </row>
    <row r="69" spans="1:8" ht="15">
      <c r="A69" s="235" t="s">
        <v>215</v>
      </c>
      <c r="B69" s="241" t="s">
        <v>216</v>
      </c>
      <c r="C69" s="151">
        <v>1047</v>
      </c>
      <c r="D69" s="151">
        <v>136</v>
      </c>
      <c r="E69" s="251" t="s">
        <v>78</v>
      </c>
      <c r="F69" s="242" t="s">
        <v>217</v>
      </c>
      <c r="G69" s="152">
        <v>16</v>
      </c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11802</v>
      </c>
      <c r="H71" s="161">
        <f>H59+H60+H61+H69+H70</f>
        <v>9021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971</v>
      </c>
      <c r="D72" s="151">
        <v>566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13011</v>
      </c>
      <c r="D75" s="155">
        <f>SUM(D67:D74)</f>
        <v>7883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11802</v>
      </c>
      <c r="H79" s="162">
        <f>H71+H74+H75+H76</f>
        <v>9021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3752</v>
      </c>
      <c r="D88" s="151">
        <v>2698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11018</v>
      </c>
      <c r="D89" s="151">
        <v>3213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14784</v>
      </c>
      <c r="D91" s="155">
        <f>SUM(D87:D90)</f>
        <v>5915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90</v>
      </c>
      <c r="D92" s="151">
        <v>61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39347</v>
      </c>
      <c r="D93" s="155">
        <f>D64+D75+D84+D91+D92</f>
        <v>22953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69515</v>
      </c>
      <c r="D94" s="164">
        <f>D93+D55</f>
        <v>56848</v>
      </c>
      <c r="E94" s="449" t="s">
        <v>270</v>
      </c>
      <c r="F94" s="289" t="s">
        <v>271</v>
      </c>
      <c r="G94" s="165">
        <f>G36+G39+G55+G79</f>
        <v>69515</v>
      </c>
      <c r="H94" s="165">
        <f>H36+H39+H55+H79</f>
        <v>56848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40908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40198</v>
      </c>
      <c r="D9" s="46">
        <v>27146</v>
      </c>
      <c r="E9" s="298" t="s">
        <v>285</v>
      </c>
      <c r="F9" s="549" t="s">
        <v>286</v>
      </c>
      <c r="G9" s="550">
        <v>90641</v>
      </c>
      <c r="H9" s="550">
        <v>62067</v>
      </c>
    </row>
    <row r="10" spans="1:8" ht="12">
      <c r="A10" s="298" t="s">
        <v>287</v>
      </c>
      <c r="B10" s="299" t="s">
        <v>288</v>
      </c>
      <c r="C10" s="46">
        <v>7802</v>
      </c>
      <c r="D10" s="46">
        <v>5085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6453</v>
      </c>
      <c r="D11" s="46">
        <v>6690</v>
      </c>
      <c r="E11" s="300" t="s">
        <v>293</v>
      </c>
      <c r="F11" s="549" t="s">
        <v>294</v>
      </c>
      <c r="G11" s="550">
        <v>299</v>
      </c>
      <c r="H11" s="550">
        <v>232</v>
      </c>
    </row>
    <row r="12" spans="1:8" ht="12">
      <c r="A12" s="298" t="s">
        <v>295</v>
      </c>
      <c r="B12" s="299" t="s">
        <v>296</v>
      </c>
      <c r="C12" s="46">
        <v>17648</v>
      </c>
      <c r="D12" s="46">
        <v>12635</v>
      </c>
      <c r="E12" s="300" t="s">
        <v>78</v>
      </c>
      <c r="F12" s="549" t="s">
        <v>297</v>
      </c>
      <c r="G12" s="550">
        <v>911</v>
      </c>
      <c r="H12" s="550">
        <v>520</v>
      </c>
    </row>
    <row r="13" spans="1:18" ht="12">
      <c r="A13" s="298" t="s">
        <v>298</v>
      </c>
      <c r="B13" s="299" t="s">
        <v>299</v>
      </c>
      <c r="C13" s="46">
        <v>3737</v>
      </c>
      <c r="D13" s="46">
        <v>2770</v>
      </c>
      <c r="E13" s="301" t="s">
        <v>51</v>
      </c>
      <c r="F13" s="551" t="s">
        <v>300</v>
      </c>
      <c r="G13" s="548">
        <f>SUM(G9:G12)</f>
        <v>91851</v>
      </c>
      <c r="H13" s="548">
        <f>SUM(H9:H12)</f>
        <v>62819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103</v>
      </c>
      <c r="D14" s="46">
        <v>41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-885</v>
      </c>
      <c r="D15" s="47">
        <v>-580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701</v>
      </c>
      <c r="D16" s="47">
        <v>455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75757</v>
      </c>
      <c r="D19" s="49">
        <f>SUM(D9:D15)+D16</f>
        <v>54242</v>
      </c>
      <c r="E19" s="304" t="s">
        <v>317</v>
      </c>
      <c r="F19" s="552" t="s">
        <v>318</v>
      </c>
      <c r="G19" s="550">
        <v>336</v>
      </c>
      <c r="H19" s="550">
        <v>175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143</v>
      </c>
      <c r="D22" s="46">
        <v>297</v>
      </c>
      <c r="E22" s="304" t="s">
        <v>326</v>
      </c>
      <c r="F22" s="552" t="s">
        <v>327</v>
      </c>
      <c r="G22" s="550">
        <v>64</v>
      </c>
      <c r="H22" s="550">
        <v>72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</v>
      </c>
    </row>
    <row r="24" spans="1:18" ht="12">
      <c r="A24" s="298" t="s">
        <v>332</v>
      </c>
      <c r="B24" s="305" t="s">
        <v>333</v>
      </c>
      <c r="C24" s="46">
        <v>134</v>
      </c>
      <c r="D24" s="46">
        <v>113</v>
      </c>
      <c r="E24" s="301" t="s">
        <v>103</v>
      </c>
      <c r="F24" s="554" t="s">
        <v>334</v>
      </c>
      <c r="G24" s="548">
        <f>SUM(G19:G23)</f>
        <v>400</v>
      </c>
      <c r="H24" s="548">
        <f>SUM(H19:H23)</f>
        <v>248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119</v>
      </c>
      <c r="D25" s="46">
        <v>110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396</v>
      </c>
      <c r="D26" s="49">
        <f>SUM(D22:D25)</f>
        <v>520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76153</v>
      </c>
      <c r="D28" s="50">
        <f>D26+D19</f>
        <v>54762</v>
      </c>
      <c r="E28" s="127" t="s">
        <v>339</v>
      </c>
      <c r="F28" s="554" t="s">
        <v>340</v>
      </c>
      <c r="G28" s="548">
        <f>G13+G15+G24</f>
        <v>92251</v>
      </c>
      <c r="H28" s="548">
        <f>H13+H15+H24</f>
        <v>63067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16098</v>
      </c>
      <c r="D30" s="50">
        <f>IF((H28-D28)&gt;0,H28-D28,0)</f>
        <v>8305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76153</v>
      </c>
      <c r="D33" s="49">
        <f>D28-D31+D32</f>
        <v>54762</v>
      </c>
      <c r="E33" s="127" t="s">
        <v>353</v>
      </c>
      <c r="F33" s="554" t="s">
        <v>354</v>
      </c>
      <c r="G33" s="53">
        <f>G32-G31+G28</f>
        <v>92251</v>
      </c>
      <c r="H33" s="53">
        <f>H32-H31+H28</f>
        <v>63067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16098</v>
      </c>
      <c r="D34" s="50">
        <f>IF((H33-D33)&gt;0,H33-D33,0)</f>
        <v>8305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1620</v>
      </c>
      <c r="D35" s="49">
        <f>D36+D37+D38</f>
        <v>831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1610</v>
      </c>
      <c r="D36" s="46">
        <v>831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10</v>
      </c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14478</v>
      </c>
      <c r="D39" s="460">
        <f>+IF((H33-D33-D35)&gt;0,H33-D33-D35,0)</f>
        <v>7474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14478</v>
      </c>
      <c r="D41" s="52">
        <f>IF(H39=0,IF(D39-D40&gt;0,D39-D40+H40,0),IF(H39-H40&lt;0,H40-H39+D39,0))</f>
        <v>7474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92251</v>
      </c>
      <c r="D42" s="53">
        <f>D33+D35+D39</f>
        <v>63067</v>
      </c>
      <c r="E42" s="128" t="s">
        <v>380</v>
      </c>
      <c r="F42" s="129" t="s">
        <v>381</v>
      </c>
      <c r="G42" s="53">
        <f>G39+G33</f>
        <v>92251</v>
      </c>
      <c r="H42" s="53">
        <f>H39+H33</f>
        <v>63067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40935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97569</v>
      </c>
      <c r="D10" s="54">
        <v>64878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-57420</v>
      </c>
      <c r="D11" s="54">
        <v>-39006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-21092</v>
      </c>
      <c r="D13" s="54">
        <v>-14407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-102</v>
      </c>
      <c r="D14" s="54">
        <v>-96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-1178</v>
      </c>
      <c r="D15" s="54">
        <v>-417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336</v>
      </c>
      <c r="D16" s="54">
        <v>174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-26</v>
      </c>
      <c r="D17" s="54">
        <v>-63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-46</v>
      </c>
      <c r="D18" s="54">
        <v>-20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-348</v>
      </c>
      <c r="D19" s="54">
        <v>-265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17693</v>
      </c>
      <c r="D20" s="55">
        <f>SUM(D10:D19)</f>
        <v>10778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-5590</v>
      </c>
      <c r="D22" s="54">
        <v>-6341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60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1345</v>
      </c>
      <c r="D31" s="54">
        <v>352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-4185</v>
      </c>
      <c r="D32" s="55">
        <f>SUM(D22:D31)</f>
        <v>-5989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1000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-1881</v>
      </c>
      <c r="D37" s="54">
        <v>-2073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-38</v>
      </c>
      <c r="D38" s="54">
        <v>-584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-127</v>
      </c>
      <c r="D39" s="54">
        <v>-262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-2593</v>
      </c>
      <c r="D40" s="54">
        <v>-1492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-4639</v>
      </c>
      <c r="D42" s="55">
        <f>SUM(D34:D41)</f>
        <v>-3411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8869</v>
      </c>
      <c r="D43" s="55">
        <f>D42+D32+D20</f>
        <v>1378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5915</v>
      </c>
      <c r="D44" s="132">
        <v>4537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14784</v>
      </c>
      <c r="D45" s="55">
        <f>D44+D43</f>
        <v>5915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3766</v>
      </c>
      <c r="D46" s="56">
        <v>2702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11018</v>
      </c>
      <c r="D47" s="56">
        <v>3213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40908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11178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16748</v>
      </c>
      <c r="J11" s="58">
        <f>'справка №1-БАЛАНС'!H29+'справка №1-БАЛАНС'!H32</f>
        <v>0</v>
      </c>
      <c r="K11" s="60"/>
      <c r="L11" s="344">
        <f>SUM(C11:K11)</f>
        <v>43880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11178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16748</v>
      </c>
      <c r="J15" s="61">
        <f t="shared" si="2"/>
        <v>0</v>
      </c>
      <c r="K15" s="61">
        <f t="shared" si="2"/>
        <v>0</v>
      </c>
      <c r="L15" s="344">
        <f t="shared" si="1"/>
        <v>43880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14478</v>
      </c>
      <c r="J16" s="345">
        <f>+'справка №1-БАЛАНС'!G32</f>
        <v>0</v>
      </c>
      <c r="K16" s="60"/>
      <c r="L16" s="344">
        <f t="shared" si="1"/>
        <v>14478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-3052</v>
      </c>
      <c r="J17" s="62">
        <f>J18+J19</f>
        <v>0</v>
      </c>
      <c r="K17" s="62">
        <f t="shared" si="3"/>
        <v>0</v>
      </c>
      <c r="L17" s="344">
        <f t="shared" si="1"/>
        <v>-3052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-2604</v>
      </c>
      <c r="J18" s="60"/>
      <c r="K18" s="60"/>
      <c r="L18" s="344">
        <f t="shared" si="1"/>
        <v>-2604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-448</v>
      </c>
      <c r="J19" s="60"/>
      <c r="K19" s="60"/>
      <c r="L19" s="344">
        <f t="shared" si="1"/>
        <v>-448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-15</v>
      </c>
      <c r="F28" s="60"/>
      <c r="G28" s="60"/>
      <c r="H28" s="60"/>
      <c r="I28" s="60">
        <v>17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11163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28191</v>
      </c>
      <c r="J29" s="59">
        <f t="shared" si="6"/>
        <v>0</v>
      </c>
      <c r="K29" s="59">
        <f t="shared" si="6"/>
        <v>0</v>
      </c>
      <c r="L29" s="344">
        <f t="shared" si="1"/>
        <v>55308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11163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28191</v>
      </c>
      <c r="J32" s="59">
        <f t="shared" si="7"/>
        <v>0</v>
      </c>
      <c r="K32" s="59">
        <f t="shared" si="7"/>
        <v>0</v>
      </c>
      <c r="L32" s="344">
        <f t="shared" si="1"/>
        <v>55308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"М+С ХИДРАВЛИК" АД гр.КАЗАНЛЪК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5" t="s">
        <v>5</v>
      </c>
      <c r="B3" s="606"/>
      <c r="C3" s="608">
        <f>'справка №1-БАЛАНС'!E5</f>
        <v>40908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14599</v>
      </c>
      <c r="E10" s="189">
        <v>1136</v>
      </c>
      <c r="F10" s="189"/>
      <c r="G10" s="74">
        <f aca="true" t="shared" si="2" ref="G10:G39">D10+E10-F10</f>
        <v>15735</v>
      </c>
      <c r="H10" s="65"/>
      <c r="I10" s="65"/>
      <c r="J10" s="74">
        <f aca="true" t="shared" si="3" ref="J10:J39">G10+H10-I10</f>
        <v>15735</v>
      </c>
      <c r="K10" s="65">
        <v>3016</v>
      </c>
      <c r="L10" s="65">
        <v>603</v>
      </c>
      <c r="M10" s="65"/>
      <c r="N10" s="74">
        <f aca="true" t="shared" si="4" ref="N10:N39">K10+L10-M10</f>
        <v>3619</v>
      </c>
      <c r="O10" s="65"/>
      <c r="P10" s="65"/>
      <c r="Q10" s="74">
        <f t="shared" si="0"/>
        <v>3619</v>
      </c>
      <c r="R10" s="74">
        <f t="shared" si="1"/>
        <v>12116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54342</v>
      </c>
      <c r="E11" s="189">
        <v>4412</v>
      </c>
      <c r="F11" s="189">
        <v>2009</v>
      </c>
      <c r="G11" s="74">
        <f t="shared" si="2"/>
        <v>56745</v>
      </c>
      <c r="H11" s="65"/>
      <c r="I11" s="65"/>
      <c r="J11" s="74">
        <f t="shared" si="3"/>
        <v>56745</v>
      </c>
      <c r="K11" s="65">
        <v>38200</v>
      </c>
      <c r="L11" s="65">
        <v>5399</v>
      </c>
      <c r="M11" s="65">
        <v>166</v>
      </c>
      <c r="N11" s="74">
        <f t="shared" si="4"/>
        <v>43433</v>
      </c>
      <c r="O11" s="65"/>
      <c r="P11" s="65"/>
      <c r="Q11" s="74">
        <f t="shared" si="0"/>
        <v>43433</v>
      </c>
      <c r="R11" s="74">
        <f t="shared" si="1"/>
        <v>13312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2191</v>
      </c>
      <c r="E12" s="189">
        <v>242</v>
      </c>
      <c r="F12" s="189"/>
      <c r="G12" s="74">
        <f t="shared" si="2"/>
        <v>2433</v>
      </c>
      <c r="H12" s="65"/>
      <c r="I12" s="65"/>
      <c r="J12" s="74">
        <f t="shared" si="3"/>
        <v>2433</v>
      </c>
      <c r="K12" s="65">
        <v>440</v>
      </c>
      <c r="L12" s="65">
        <v>88</v>
      </c>
      <c r="M12" s="65"/>
      <c r="N12" s="74">
        <f t="shared" si="4"/>
        <v>528</v>
      </c>
      <c r="O12" s="65"/>
      <c r="P12" s="65"/>
      <c r="Q12" s="74">
        <f t="shared" si="0"/>
        <v>528</v>
      </c>
      <c r="R12" s="74">
        <f t="shared" si="1"/>
        <v>1905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1182</v>
      </c>
      <c r="E13" s="189">
        <v>257</v>
      </c>
      <c r="F13" s="189">
        <v>295</v>
      </c>
      <c r="G13" s="74">
        <f t="shared" si="2"/>
        <v>1144</v>
      </c>
      <c r="H13" s="65"/>
      <c r="I13" s="65"/>
      <c r="J13" s="74">
        <f t="shared" si="3"/>
        <v>1144</v>
      </c>
      <c r="K13" s="65">
        <v>679</v>
      </c>
      <c r="L13" s="65">
        <v>158</v>
      </c>
      <c r="M13" s="65">
        <v>249</v>
      </c>
      <c r="N13" s="74">
        <f t="shared" si="4"/>
        <v>588</v>
      </c>
      <c r="O13" s="65"/>
      <c r="P13" s="65"/>
      <c r="Q13" s="74">
        <f t="shared" si="0"/>
        <v>588</v>
      </c>
      <c r="R13" s="74">
        <f t="shared" si="1"/>
        <v>556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1076</v>
      </c>
      <c r="E14" s="189">
        <v>83</v>
      </c>
      <c r="F14" s="189">
        <v>13</v>
      </c>
      <c r="G14" s="74">
        <f t="shared" si="2"/>
        <v>1146</v>
      </c>
      <c r="H14" s="65"/>
      <c r="I14" s="65"/>
      <c r="J14" s="74">
        <f t="shared" si="3"/>
        <v>1146</v>
      </c>
      <c r="K14" s="65">
        <v>887</v>
      </c>
      <c r="L14" s="65">
        <v>67</v>
      </c>
      <c r="M14" s="65">
        <v>13</v>
      </c>
      <c r="N14" s="74">
        <f t="shared" si="4"/>
        <v>941</v>
      </c>
      <c r="O14" s="65"/>
      <c r="P14" s="65"/>
      <c r="Q14" s="74">
        <f t="shared" si="0"/>
        <v>941</v>
      </c>
      <c r="R14" s="74">
        <f t="shared" si="1"/>
        <v>205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2352</v>
      </c>
      <c r="E15" s="457">
        <v>4636</v>
      </c>
      <c r="F15" s="457">
        <v>6161</v>
      </c>
      <c r="G15" s="74">
        <f t="shared" si="2"/>
        <v>827</v>
      </c>
      <c r="H15" s="458"/>
      <c r="I15" s="458"/>
      <c r="J15" s="74">
        <f t="shared" si="3"/>
        <v>827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76870</v>
      </c>
      <c r="E17" s="194">
        <f>SUM(E9:E16)</f>
        <v>10766</v>
      </c>
      <c r="F17" s="194">
        <f>SUM(F9:F16)</f>
        <v>8478</v>
      </c>
      <c r="G17" s="74">
        <f t="shared" si="2"/>
        <v>79158</v>
      </c>
      <c r="H17" s="75">
        <f>SUM(H9:H16)</f>
        <v>0</v>
      </c>
      <c r="I17" s="75">
        <f>SUM(I9:I16)</f>
        <v>0</v>
      </c>
      <c r="J17" s="74">
        <f t="shared" si="3"/>
        <v>79158</v>
      </c>
      <c r="K17" s="75">
        <f>SUM(K9:K16)</f>
        <v>43222</v>
      </c>
      <c r="L17" s="75">
        <f>SUM(L9:L16)</f>
        <v>6315</v>
      </c>
      <c r="M17" s="75">
        <f>SUM(M9:M16)</f>
        <v>428</v>
      </c>
      <c r="N17" s="74">
        <f t="shared" si="4"/>
        <v>49109</v>
      </c>
      <c r="O17" s="75">
        <f>SUM(O9:O16)</f>
        <v>0</v>
      </c>
      <c r="P17" s="75">
        <f>SUM(P9:P16)</f>
        <v>0</v>
      </c>
      <c r="Q17" s="74">
        <f t="shared" si="5"/>
        <v>49109</v>
      </c>
      <c r="R17" s="74">
        <f t="shared" si="6"/>
        <v>30049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20</v>
      </c>
      <c r="L21" s="65">
        <v>6</v>
      </c>
      <c r="M21" s="65"/>
      <c r="N21" s="74">
        <f t="shared" si="4"/>
        <v>26</v>
      </c>
      <c r="O21" s="65"/>
      <c r="P21" s="65"/>
      <c r="Q21" s="74">
        <f t="shared" si="5"/>
        <v>26</v>
      </c>
      <c r="R21" s="74">
        <f t="shared" si="6"/>
        <v>11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/>
      <c r="F22" s="189"/>
      <c r="G22" s="74">
        <f t="shared" si="2"/>
        <v>1186</v>
      </c>
      <c r="H22" s="65"/>
      <c r="I22" s="65"/>
      <c r="J22" s="74">
        <f t="shared" si="3"/>
        <v>1186</v>
      </c>
      <c r="K22" s="65">
        <v>1010</v>
      </c>
      <c r="L22" s="65">
        <v>130</v>
      </c>
      <c r="M22" s="65"/>
      <c r="N22" s="74">
        <f t="shared" si="4"/>
        <v>1140</v>
      </c>
      <c r="O22" s="65"/>
      <c r="P22" s="65"/>
      <c r="Q22" s="74">
        <f t="shared" si="5"/>
        <v>1140</v>
      </c>
      <c r="R22" s="74">
        <f t="shared" si="6"/>
        <v>46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208</v>
      </c>
      <c r="L24" s="65"/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1431</v>
      </c>
      <c r="H25" s="66">
        <f t="shared" si="7"/>
        <v>0</v>
      </c>
      <c r="I25" s="66">
        <f t="shared" si="7"/>
        <v>0</v>
      </c>
      <c r="J25" s="67">
        <f t="shared" si="3"/>
        <v>1431</v>
      </c>
      <c r="K25" s="66">
        <f t="shared" si="7"/>
        <v>1238</v>
      </c>
      <c r="L25" s="66">
        <f t="shared" si="7"/>
        <v>136</v>
      </c>
      <c r="M25" s="66">
        <f t="shared" si="7"/>
        <v>0</v>
      </c>
      <c r="N25" s="67">
        <f t="shared" si="4"/>
        <v>1374</v>
      </c>
      <c r="O25" s="66">
        <f t="shared" si="7"/>
        <v>0</v>
      </c>
      <c r="P25" s="66">
        <f t="shared" si="7"/>
        <v>0</v>
      </c>
      <c r="Q25" s="67">
        <f t="shared" si="5"/>
        <v>1374</v>
      </c>
      <c r="R25" s="67">
        <f t="shared" si="6"/>
        <v>57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78317</v>
      </c>
      <c r="E40" s="438">
        <f>E17+E18+E19+E25+E38+E39</f>
        <v>10766</v>
      </c>
      <c r="F40" s="438">
        <f aca="true" t="shared" si="13" ref="F40:R40">F17+F18+F19+F25+F38+F39</f>
        <v>8478</v>
      </c>
      <c r="G40" s="438">
        <f t="shared" si="13"/>
        <v>80605</v>
      </c>
      <c r="H40" s="438">
        <f t="shared" si="13"/>
        <v>0</v>
      </c>
      <c r="I40" s="438">
        <f t="shared" si="13"/>
        <v>0</v>
      </c>
      <c r="J40" s="438">
        <f t="shared" si="13"/>
        <v>80605</v>
      </c>
      <c r="K40" s="438">
        <f t="shared" si="13"/>
        <v>44460</v>
      </c>
      <c r="L40" s="438">
        <f t="shared" si="13"/>
        <v>6451</v>
      </c>
      <c r="M40" s="438">
        <f t="shared" si="13"/>
        <v>428</v>
      </c>
      <c r="N40" s="438">
        <f t="shared" si="13"/>
        <v>50483</v>
      </c>
      <c r="O40" s="438">
        <f t="shared" si="13"/>
        <v>0</v>
      </c>
      <c r="P40" s="438">
        <f t="shared" si="13"/>
        <v>0</v>
      </c>
      <c r="Q40" s="438">
        <f t="shared" si="13"/>
        <v>50483</v>
      </c>
      <c r="R40" s="438">
        <f t="shared" si="13"/>
        <v>30122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40908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46</v>
      </c>
      <c r="D21" s="108"/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10992</v>
      </c>
      <c r="D28" s="108">
        <v>10992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1047</v>
      </c>
      <c r="D29" s="108">
        <v>1047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971</v>
      </c>
      <c r="D33" s="105">
        <f>SUM(D34:D37)</f>
        <v>971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971</v>
      </c>
      <c r="D35" s="108">
        <v>971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13011</v>
      </c>
      <c r="D43" s="104">
        <f>D24+D28+D29+D31+D30+D32+D33+D38</f>
        <v>13011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13057</v>
      </c>
      <c r="D44" s="103">
        <f>D43+D21+D19+D9</f>
        <v>13011</v>
      </c>
      <c r="E44" s="118">
        <f>E43+E21+E19+E9</f>
        <v>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1506</v>
      </c>
      <c r="D57" s="108"/>
      <c r="E57" s="119">
        <f t="shared" si="1"/>
        <v>1506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47</v>
      </c>
      <c r="D62" s="108"/>
      <c r="E62" s="119">
        <f t="shared" si="1"/>
        <v>47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333</v>
      </c>
      <c r="D64" s="108"/>
      <c r="E64" s="119">
        <f t="shared" si="1"/>
        <v>333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1886</v>
      </c>
      <c r="D66" s="103">
        <f>D52+D56+D61+D62+D63+D64</f>
        <v>0</v>
      </c>
      <c r="E66" s="119">
        <f t="shared" si="1"/>
        <v>1886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519</v>
      </c>
      <c r="D68" s="108"/>
      <c r="E68" s="119">
        <f t="shared" si="1"/>
        <v>519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51</v>
      </c>
      <c r="D71" s="105">
        <f>SUM(D72:D74)</f>
        <v>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51</v>
      </c>
      <c r="D73" s="108">
        <v>51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1060</v>
      </c>
      <c r="D75" s="103">
        <f>D76+D78</f>
        <v>1060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1060</v>
      </c>
      <c r="D76" s="108">
        <v>1060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10675</v>
      </c>
      <c r="D85" s="104">
        <f>SUM(D86:D90)+D94</f>
        <v>10675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33</v>
      </c>
      <c r="D86" s="108">
        <v>33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7273</v>
      </c>
      <c r="D87" s="108">
        <v>7273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131</v>
      </c>
      <c r="D88" s="108">
        <v>131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1875</v>
      </c>
      <c r="D89" s="108">
        <v>1875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819</v>
      </c>
      <c r="D90" s="103">
        <f>SUM(D91:D93)</f>
        <v>819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667</v>
      </c>
      <c r="D91" s="108">
        <v>667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152</v>
      </c>
      <c r="D93" s="108">
        <v>152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544</v>
      </c>
      <c r="D94" s="108">
        <v>544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11802</v>
      </c>
      <c r="D96" s="104">
        <f>D85+D80+D75+D71+D95</f>
        <v>11802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14207</v>
      </c>
      <c r="D97" s="104">
        <f>D96+D68+D66</f>
        <v>11802</v>
      </c>
      <c r="E97" s="104">
        <f>E96+E68+E66</f>
        <v>2405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878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40908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C17" sqref="C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880</v>
      </c>
      <c r="B6" s="632">
        <f>'справка №1-БАЛАНС'!E5</f>
        <v>40908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2012-01-24T08:31:46Z</cp:lastPrinted>
  <dcterms:created xsi:type="dcterms:W3CDTF">2000-06-29T12:02:40Z</dcterms:created>
  <dcterms:modified xsi:type="dcterms:W3CDTF">2012-01-24T08:34:20Z</dcterms:modified>
  <cp:category/>
  <cp:version/>
  <cp:contentType/>
  <cp:contentStatus/>
</cp:coreProperties>
</file>