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4440" windowWidth="17655" windowHeight="12660" tabRatio="573" activeTab="2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<sst xmlns="http://schemas.openxmlformats.org/spreadsheetml/2006/main" count="1065" uniqueCount="882">
  <si>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</si>
  <si>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</si>
  <si>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</si>
  <si>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</si>
  <si>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</si>
  <si>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</si>
  <si>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</si>
  <si>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</si>
  <si>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</si>
  <si>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</si>
  <si>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</si>
  <si>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</si>
  <si>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</si>
  <si>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</si>
  <si>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</si>
  <si>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</si>
  <si>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</si>
  <si>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</si>
  <si>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</si>
  <si>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</si>
  <si>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</si>
  <si>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</si>
  <si>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</si>
  <si>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</si>
  <si>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</si>
  <si>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</si>
  <si>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</si>
  <si>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</si>
  <si>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</si>
  <si>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</si>
  <si>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</si>
  <si>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</si>
  <si>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</si>
  <si>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</si>
  <si>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</si>
  <si>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</si>
  <si>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</si>
  <si>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</si>
  <si>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</si>
  <si>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</si>
  <si>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</si>
  <si>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</si>
  <si>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</si>
  <si>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</si>
  <si>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</si>
  <si>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</si>
  <si>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</si>
  <si>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</si>
  <si>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</si>
  <si>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</si>
  <si>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</si>
  <si>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</si>
  <si>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</si>
  <si>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</si>
  <si>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</si>
  <si>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</si>
  <si>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</si>
  <si>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</si>
  <si>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</si>
  <si>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</si>
  <si>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</si>
  <si>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</si>
  <si>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</si>
  <si>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</si>
  <si>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</si>
  <si>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</si>
  <si>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</si>
  <si>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</si>
  <si>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</si>
  <si>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</si>
  <si>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</si>
  <si>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</si>
  <si>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</si>
  <si>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</si>
  <si>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</si>
  <si>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</si>
  <si>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</si>
  <si>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</si>
  <si>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</si>
  <si>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</si>
  <si>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</si>
  <si>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</si>
  <si>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</si>
  <si>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</si>
  <si>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</si>
  <si>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</si>
  <si>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</si>
  <si>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</si>
  <si>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</si>
  <si>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</si>
  <si>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</si>
  <si>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</si>
  <si>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</si>
  <si>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</si>
  <si>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</si>
  <si>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</si>
  <si>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</si>
  <si>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</si>
  <si>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</si>
  <si>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</si>
  <si>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</si>
  <si>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</si>
  <si>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</si>
  <si>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</si>
  <si>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</si>
  <si>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</si>
  <si>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</si>
  <si>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</si>
  <si>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</si>
  <si>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</si>
  <si>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</si>
  <si>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</si>
  <si>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</si>
  <si>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</si>
  <si>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</si>
  <si>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</si>
  <si>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</si>
  <si>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</si>
  <si>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</si>
  <si>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</si>
  <si>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</si>
  <si>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</si>
  <si>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</si>
  <si>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</si>
  <si>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</si>
  <si>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</si>
  <si>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</si>
  <si>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</si>
  <si>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</si>
  <si>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</si>
  <si>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</si>
  <si>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</si>
  <si>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</si>
  <si>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</si>
  <si>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</si>
  <si>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</si>
  <si>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</si>
  <si>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</si>
  <si>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</si>
  <si>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</si>
  <si>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</si>
  <si>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</si>
  <si>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</si>
  <si>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</si>
  <si>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</si>
  <si>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</si>
  <si>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</si>
  <si>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</si>
  <si>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</si>
  <si>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</si>
  <si>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</si>
  <si>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</si>
  <si>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</si>
  <si>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</si>
  <si>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</si>
  <si>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</si>
  <si>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</si>
  <si>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</si>
  <si>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</si>
  <si>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</si>
  <si>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</si>
  <si>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</si>
  <si>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</si>
  <si>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</si>
  <si>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</si>
  <si>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</si>
  <si>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</si>
  <si>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</si>
  <si>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</si>
  <si>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</si>
  <si>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</si>
  <si>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</si>
  <si>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</si>
  <si>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</si>
  <si>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</si>
  <si>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</si>
  <si>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</si>
  <si>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</si>
  <si>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</si>
  <si>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</si>
  <si>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</si>
  <si>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</si>
  <si>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</si>
  <si>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</si>
  <si>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</si>
  <si>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</si>
  <si>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</si>
  <si>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</si>
  <si>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</si>
  <si>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</si>
  <si>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</si>
  <si>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</si>
  <si>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</si>
  <si>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</si>
  <si>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</si>
  <si>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</si>
  <si>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</si>
  <si>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</si>
  <si>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</si>
  <si>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</si>
  <si>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</si>
  <si>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</si>
  <si>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</si>
  <si>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</si>
  <si>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</si>
  <si>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</si>
  <si>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</si>
  <si>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</si>
  <si>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</si>
  <si>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</si>
  <si>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</si>
  <si>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</si>
  <si>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</si>
  <si>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</si>
  <si>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</si>
  <si>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</si>
  <si>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</si>
  <si>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</si>
  <si>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</si>
  <si>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</si>
  <si>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</si>
  <si>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</si>
  <si>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</si>
  <si>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</si>
  <si>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</si>
  <si>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</si>
  <si>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</si>
  <si>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</si>
  <si>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</si>
  <si>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</si>
  <si>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</si>
  <si>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</si>
  <si>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</si>
  <si>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</si>
  <si>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</si>
  <si>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</si>
  <si>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</si>
  <si>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</si>
  <si>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</si>
  <si>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</si>
  <si>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</si>
  <si>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</si>
  <si>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</si>
  <si>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</si>
  <si>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</si>
  <si>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</si>
  <si>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</si>
  <si>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</si>
  <si>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</si>
  <si>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</si>
  <si>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</si>
  <si>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</si>
  <si>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</si>
  <si>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</si>
  <si>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</si>
  <si>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</si>
  <si>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</si>
  <si>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</si>
  <si>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</si>
  <si>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</si>
  <si>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</si>
  <si>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</si>
  <si>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</si>
  <si>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</si>
  <si>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</si>
  <si>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</si>
  <si>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</si>
  <si>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</si>
  <si>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</si>
  <si>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</si>
  <si>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</si>
  <si>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</si>
  <si>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</si>
  <si>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</si>
  <si>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</si>
  <si>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</si>
  <si>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</si>
  <si>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</si>
  <si>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</si>
  <si>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</si>
  <si>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</si>
  <si>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</si>
  <si>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</si>
  <si>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</si>
  <si>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</si>
  <si>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</si>
  <si>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</si>
  <si>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</si>
  <si>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</si>
  <si>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</si>
  <si>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</si>
  <si>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</si>
  <si>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</si>
  <si>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</si>
  <si>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</si>
  <si>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</si>
  <si>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</si>
  <si>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</si>
  <si>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</si>
  <si>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</si>
  <si>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</si>
  <si>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</si>
  <si>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</si>
  <si>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</si>
  <si>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</si>
  <si>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</si>
  <si>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</si>
  <si>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</si>
  <si>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</si>
  <si>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</si>
  <si>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</si>
  <si>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</si>
  <si>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</si>
  <si>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</si>
  <si>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</si>
  <si>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</si>
  <si>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</si>
  <si>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</si>
  <si>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</si>
  <si>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</si>
  <si>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</si>
  <si>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</si>
  <si>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</si>
  <si>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</si>
  <si>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</si>
  <si>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</si>
  <si>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</si>
  <si>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</si>
  <si>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</si>
  <si>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</si>
  <si>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</si>
  <si>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</si>
  <si>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</si>
  <si>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</si>
  <si>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</si>
  <si>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</si>
  <si>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</si>
  <si>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</si>
  <si>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</si>
  <si>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</si>
  <si>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</si>
  <si>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</si>
  <si>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</si>
  <si>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</si>
  <si>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</si>
  <si>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</si>
  <si>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</si>
  <si>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</si>
  <si>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</si>
  <si>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</si>
  <si>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</si>
  <si>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</si>
  <si>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</si>
  <si>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</si>
  <si>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</si>
  <si>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</si>
  <si>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</si>
  <si>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</si>
  <si>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</si>
  <si>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</si>
  <si>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</si>
  <si>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</si>
  <si>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</si>
  <si>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</si>
  <si>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</si>
  <si>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</si>
  <si>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</si>
  <si>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</si>
  <si>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</si>
  <si>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</si>
  <si>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</si>
  <si>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</si>
  <si>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</si>
  <si>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</si>
  <si>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</si>
  <si>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</si>
  <si>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</si>
  <si>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</si>
  <si>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</si>
  <si>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</si>
  <si>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</si>
  <si>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</si>
  <si>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</si>
  <si>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</si>
  <si>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</si>
  <si>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</si>
  <si>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</si>
  <si>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</si>
  <si>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</si>
  <si>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</si>
  <si>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</si>
  <si>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</si>
  <si>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</si>
  <si>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</si>
  <si>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</si>
  <si>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</si>
  <si>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</si>
  <si>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</si>
  <si>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</si>
  <si>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</si>
  <si>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</si>
  <si>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</si>
  <si>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</si>
  <si>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</si>
  <si>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</si>
  <si>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</si>
  <si>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</si>
  <si>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</si>
  <si>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</si>
  <si>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</si>
  <si>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</si>
  <si>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</si>
  <si>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</si>
  <si>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</si>
  <si>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</si>
  <si>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</si>
  <si>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</si>
  <si>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</si>
  <si>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</si>
  <si>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</si>
  <si>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</si>
  <si>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</si>
  <si>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</si>
  <si>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</si>
  <si>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</si>
  <si>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</si>
  <si>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</si>
  <si>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</si>
  <si>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</si>
  <si>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</si>
  <si>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</si>
  <si>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</si>
  <si>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</si>
  <si>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</si>
  <si>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</si>
  <si>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</si>
  <si>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</si>
  <si>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</si>
  <si>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</si>
  <si>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</si>
  <si>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</si>
  <si>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</si>
  <si>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</si>
  <si>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</si>
  <si>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</si>
  <si>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</si>
  <si>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</si>
  <si>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</si>
  <si>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</si>
  <si>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</si>
  <si>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</si>
  <si>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</si>
  <si>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</si>
  <si>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</si>
  <si>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</si>
  <si>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</si>
  <si>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</si>
  <si>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</si>
  <si>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</si>
  <si>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</si>
  <si>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</si>
  <si>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</si>
  <si>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</si>
  <si>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</si>
  <si>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</si>
  <si>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</si>
  <si>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</si>
  <si>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</si>
  <si>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</si>
  <si>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</si>
  <si>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</si>
  <si>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</si>
  <si>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</si>
  <si>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</si>
  <si>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</si>
  <si>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</si>
  <si>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</si>
  <si>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</si>
  <si>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</si>
  <si>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</si>
  <si>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</si>
  <si>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</si>
  <si>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</si>
  <si>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</si>
  <si>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</si>
  <si>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</si>
  <si>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</si>
  <si>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</si>
  <si>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</si>
  <si>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</si>
  <si>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</si>
  <si>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</si>
  <si>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</si>
  <si>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</si>
  <si>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</si>
  <si>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</si>
  <si>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</si>
  <si>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</si>
  <si>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</si>
  <si>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</si>
  <si>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</si>
  <si>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</si>
  <si>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</si>
  <si>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</si>
  <si>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</si>
  <si>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</si>
  <si>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</si>
  <si>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</si>
  <si>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</si>
  <si>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</si>
  <si>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</si>
  <si>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</si>
  <si>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</si>
  <si>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</si>
  <si>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</si>
  <si>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</si>
  <si>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</si>
  <si>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</si>
  <si>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</si>
  <si>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</si>
  <si>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</si>
  <si>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</si>
  <si>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</si>
  <si>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</si>
  <si>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</si>
  <si>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</si>
  <si>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</si>
  <si>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</si>
  <si>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</si>
  <si>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</si>
  <si>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</si>
  <si>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</si>
  <si>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</si>
  <si>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</si>
  <si>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</si>
  <si>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</si>
  <si>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</si>
  <si>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</si>
  <si>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</si>
  <si>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</si>
  <si>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</si>
  <si>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</si>
  <si>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</si>
  <si>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</si>
  <si>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</si>
  <si>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</si>
  <si>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</si>
  <si>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</si>
  <si>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</si>
  <si>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</si>
  <si>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</si>
  <si>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</si>
  <si>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</si>
  <si>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</si>
  <si>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</si>
  <si>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</si>
  <si>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</si>
  <si>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</si>
  <si>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</si>
  <si>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</si>
  <si>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</si>
  <si>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</si>
  <si>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</si>
  <si>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</si>
  <si>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</si>
  <si>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</si>
  <si>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</si>
  <si>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</si>
  <si>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</si>
  <si>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</si>
  <si>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</si>
  <si>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</si>
  <si>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</si>
  <si>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</si>
  <si>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</si>
  <si>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</si>
  <si>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</si>
  <si>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</si>
  <si>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</si>
  <si>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</si>
  <si>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</si>
  <si>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</si>
  <si>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</si>
  <si>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</si>
  <si>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</si>
  <si>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</si>
  <si>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</si>
  <si>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</si>
  <si>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</si>
  <si>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</si>
  <si>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</si>
  <si>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</si>
  <si>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</si>
  <si>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</si>
  <si>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</si>
  <si>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</si>
  <si>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</si>
  <si>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</si>
  <si>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</si>
  <si>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</si>
  <si>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</si>
  <si>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</si>
  <si>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</si>
  <si>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</si>
  <si>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</si>
  <si>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</si>
  <si>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</si>
  <si>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</si>
  <si>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</si>
  <si>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</si>
  <si>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</si>
  <si>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</si>
  <si>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</si>
  <si>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</si>
  <si>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</si>
  <si>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</si>
  <si>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</si>
  <si>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</si>
  <si>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</si>
  <si>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</si>
  <si>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</si>
  <si>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</si>
  <si>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</si>
  <si>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</si>
  <si>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</si>
  <si>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</si>
  <si>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</si>
  <si>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</si>
  <si>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</si>
  <si>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</si>
  <si>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</si>
  <si>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</si>
  <si>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</si>
  <si>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</si>
  <si>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</si>
  <si>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</si>
  <si>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</si>
  <si>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</si>
  <si>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</si>
  <si>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</si>
  <si>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</si>
  <si>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</si>
  <si>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</si>
  <si>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</si>
  <si>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</si>
  <si>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</si>
  <si>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</si>
  <si>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</si>
  <si>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</si>
  <si>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</si>
  <si>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</si>
  <si>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</si>
  <si>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</si>
  <si>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</si>
  <si>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</si>
  <si>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</si>
  <si>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</si>
  <si>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</si>
  <si>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</si>
  <si>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</si>
  <si>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</si>
  <si>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</si>
  <si>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</si>
  <si>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</si>
  <si>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</si>
  <si>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</si>
  <si>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</si>
  <si>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</si>
  <si>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</si>
  <si>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</si>
  <si>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</si>
  <si>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</si>
  <si>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</si>
  <si>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</si>
  <si>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</si>
  <si>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</si>
  <si>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</si>
  <si>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</si>
  <si>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</si>
  <si>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</si>
  <si>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</si>
  <si>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</si>
  <si>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</si>
  <si>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</si>
  <si>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</si>
  <si>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</si>
  <si>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</si>
  <si>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</si>
  <si>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</si>
  <si>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</si>
  <si>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</si>
  <si>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</si>
  <si>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</si>
  <si>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</si>
  <si>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</si>
  <si>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</si>
  <si>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</si>
  <si>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</si>
  <si>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</si>
  <si>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</si>
  <si>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</si>
  <si>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</si>
  <si>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</si>
  <si>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</si>
  <si>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</si>
  <si>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</si>
  <si>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</si>
  <si>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</si>
  <si>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</si>
  <si>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</si>
  <si>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</si>
  <si>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</si>
  <si>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</si>
  <si>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</si>
  <si>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</si>
  <si>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</si>
  <si>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</si>
  <si>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</si>
  <si>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</si>
  <si>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</si>
  <si>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</si>
  <si>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</si>
  <si>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</si>
  <si>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</si>
  <si>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</si>
  <si>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</si>
  <si>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</si>
  <si>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</si>
  <si>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</si>
  <si>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</si>
  <si>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</si>
  <si>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</si>
  <si>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</si>
  <si>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</si>
  <si>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</si>
  <si>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</si>
  <si>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</si>
  <si>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</si>
  <si>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</si>
  <si>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</si>
  <si>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</si>
  <si>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</si>
  <si>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</si>
  <si>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</si>
  <si>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</si>
  <si>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</si>
  <si>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</si>
  <si>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</si>
  <si>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</si>
  <si>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</si>
  <si>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</si>
  <si>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</si>
  <si>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</si>
  <si>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</si>
  <si>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</si>
  <si>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</si>
  <si>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</si>
  <si>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</si>
  <si>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</si>
  <si>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</si>
  <si>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</si>
  <si>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</si>
  <si>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</si>
  <si>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</si>
  <si>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</si>
  <si>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</si>
  <si>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</si>
  <si>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</si>
  <si>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</si>
  <si>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</si>
  <si>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</si>
  <si>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</si>
  <si>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</si>
  <si>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</si>
  <si>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</si>
  <si>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</si>
  <si>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</si>
  <si>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</si>
  <si>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</si>
  <si>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</si>
  <si>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</si>
  <si>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</si>
  <si>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</si>
  <si>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</si>
  <si>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</si>
  <si>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</si>
  <si>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</si>
  <si>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</si>
  <si>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</si>
  <si>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</si>
  <si>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</si>
  <si>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</si>
  <si>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</si>
  <si>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</si>
  <si>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</si>
  <si>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</si>
  <si>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</si>
  <si>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</si>
  <si>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</si>
  <si>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</si>
  <si>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</si>
  <si>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</si>
  <si>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</si>
  <si>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</si>
  <si>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</si>
  <si>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</si>
  <si>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</si>
  <si>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</si>
  <si>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</si>
  <si>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</si>
  <si>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</si>
  <si>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</si>
  <si>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</si>
  <si>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</si>
  <si>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</si>
  <si>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</si>
  <si>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</si>
  <si>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</si>
  <si>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</si>
  <si>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</si>
  <si>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</si>
  <si>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</si>
  <si>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</si>
  <si>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</si>
  <si>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</si>
  <si>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</si>
  <si>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</si>
  <si>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</si>
  <si>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</si>
  <si>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</si>
  <si>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</si>
  <si>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</si>
  <si>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</si>
  <si>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</si>
  <si>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</si>
  <si>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</si>
  <si>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</si>
  <si>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</si>
  <si>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</si>
  <si>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</si>
  <si>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</si>
  <si>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</si>
  <si>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</si>
  <si>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</si>
  <si>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</si>
  <si>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</si>
  <si>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</si>
  <si>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</si>
  <si>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</si>
  <si>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</si>
  <si>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</si>
  <si>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</si>
  <si>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</si>
  <si>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</si>
  <si>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</si>
  <si>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</si>
  <si>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</si>
  <si>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</si>
  <si>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</si>
  <si>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</si>
  <si>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</si>
  <si>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</si>
  <si>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</si>
  <si>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</si>
  <si>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</si>
  <si>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</si>
  <si>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</si>
  <si>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</si>
  <si>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</si>
  <si>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</si>
  <si>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</si>
  <si>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</si>
  <si>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</si>
  <si>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</si>
  <si>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</si>
  <si>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</si>
  <si>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17.11.2015</t>
  </si>
  <si>
    <t xml:space="preserve">Дата  на съставяне:.17.11.2015 г.                                                                                                                                </t>
  </si>
  <si>
    <t>Дата на съставяне:17.11.2015 г.</t>
  </si>
  <si>
    <t>Дата на съставяне:.17.11.2015 г.</t>
  </si>
  <si>
    <t xml:space="preserve">Дата на съставяне:17.11.2015 г.                                    </t>
  </si>
  <si>
    <t xml:space="preserve">Дата на съставяне: 17.11.2015 г.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</si>
</sst>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24">
      <selection activeCell="G33" sqref="G33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42277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1625</v>
      </c>
      <c r="D11" s="110">
        <v>1219</v>
      </c>
      <c r="E11" s="186" t="s">
        <v>21</v>
      </c>
      <c r="F11" s="191" t="s">
        <v>22</v>
      </c>
      <c r="G11" s="111">
        <v>39043</v>
      </c>
      <c r="H11" s="111">
        <v>39043</v>
      </c>
    </row>
    <row r="12" spans="1:8" ht="15">
      <c r="A12" s="184" t="s">
        <v>23</v>
      </c>
      <c r="B12" s="190" t="s">
        <v>24</v>
      </c>
      <c r="C12" s="110">
        <v>14061</v>
      </c>
      <c r="D12" s="110">
        <v>13636</v>
      </c>
      <c r="E12" s="186" t="s">
        <v>25</v>
      </c>
      <c r="F12" s="191" t="s">
        <v>26</v>
      </c>
      <c r="G12" s="112">
        <v>39043</v>
      </c>
      <c r="H12" s="112">
        <v>39043</v>
      </c>
    </row>
    <row r="13" spans="1:8" ht="15">
      <c r="A13" s="184" t="s">
        <v>27</v>
      </c>
      <c r="B13" s="190" t="s">
        <v>28</v>
      </c>
      <c r="C13" s="110">
        <v>18207</v>
      </c>
      <c r="D13" s="110">
        <v>15028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2297</v>
      </c>
      <c r="D14" s="110">
        <v>2246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493</v>
      </c>
      <c r="D15" s="110">
        <v>455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149</v>
      </c>
      <c r="D16" s="110">
        <v>178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554</v>
      </c>
      <c r="D17" s="110">
        <v>391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39043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37386</v>
      </c>
      <c r="D19" s="114">
        <f>SUM(D11:D18)</f>
        <v>33153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11012</v>
      </c>
      <c r="H20" s="117">
        <v>11052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4062</v>
      </c>
      <c r="H21" s="115">
        <f>SUM(H22:H24)</f>
        <v>4064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3906</v>
      </c>
      <c r="H22" s="111">
        <v>3906</v>
      </c>
    </row>
    <row r="23" spans="1:13" ht="15">
      <c r="A23" s="184" t="s">
        <v>65</v>
      </c>
      <c r="B23" s="190" t="s">
        <v>66</v>
      </c>
      <c r="C23" s="110">
        <v>14</v>
      </c>
      <c r="D23" s="110">
        <v>6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87</v>
      </c>
      <c r="D24" s="110">
        <v>34</v>
      </c>
      <c r="E24" s="186" t="s">
        <v>71</v>
      </c>
      <c r="F24" s="191" t="s">
        <v>72</v>
      </c>
      <c r="G24" s="111">
        <v>156</v>
      </c>
      <c r="H24" s="111">
        <v>158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15074</v>
      </c>
      <c r="H25" s="113">
        <f>H19+H20+H21</f>
        <v>15116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24</v>
      </c>
      <c r="D26" s="110">
        <v>30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125</v>
      </c>
      <c r="D27" s="114">
        <f>SUM(D23:D26)</f>
        <v>70</v>
      </c>
      <c r="E27" s="202" t="s">
        <v>82</v>
      </c>
      <c r="F27" s="191" t="s">
        <v>83</v>
      </c>
      <c r="G27" s="113">
        <f>SUM(G28:G30)</f>
        <v>731</v>
      </c>
      <c r="H27" s="113">
        <f>SUM(H28:H30)</f>
        <v>-644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1375</v>
      </c>
      <c r="H28" s="111"/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>
        <v>-644</v>
      </c>
      <c r="H29" s="265">
        <v>-644</v>
      </c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8001</v>
      </c>
      <c r="H31" s="111">
        <v>10838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8732</v>
      </c>
      <c r="H33" s="113">
        <f>H27+H31+H32</f>
        <v>10194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62849</v>
      </c>
      <c r="H36" s="113">
        <f>H25+H17+H33</f>
        <v>64353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-67</v>
      </c>
      <c r="H39" s="117">
        <v>3</v>
      </c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161</v>
      </c>
      <c r="H44" s="111">
        <v>161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5</v>
      </c>
      <c r="H46" s="111">
        <v>5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/>
      <c r="H48" s="111">
        <v>354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166</v>
      </c>
      <c r="H49" s="113">
        <f>SUM(H43:H48)</f>
        <v>520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348</v>
      </c>
      <c r="H53" s="111">
        <v>348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37527</v>
      </c>
      <c r="D55" s="114">
        <f>D19+D20+D21+D27+D32+D45+D51+D53+D54</f>
        <v>33239</v>
      </c>
      <c r="E55" s="186" t="s">
        <v>171</v>
      </c>
      <c r="F55" s="210" t="s">
        <v>172</v>
      </c>
      <c r="G55" s="113">
        <f>G49+G51+G52+G53+G54</f>
        <v>514</v>
      </c>
      <c r="H55" s="113">
        <f>H49+H51+H52+H53+H54</f>
        <v>868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6629</v>
      </c>
      <c r="D58" s="110">
        <v>6977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273</v>
      </c>
      <c r="D59" s="110">
        <v>350</v>
      </c>
      <c r="E59" s="200" t="s">
        <v>180</v>
      </c>
      <c r="F59" s="191" t="s">
        <v>181</v>
      </c>
      <c r="G59" s="111">
        <v>82</v>
      </c>
      <c r="H59" s="111">
        <v>326</v>
      </c>
      <c r="M59" s="116"/>
    </row>
    <row r="60" spans="1:8" ht="15">
      <c r="A60" s="184" t="s">
        <v>182</v>
      </c>
      <c r="B60" s="190" t="s">
        <v>183</v>
      </c>
      <c r="C60" s="110">
        <v>89</v>
      </c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2761</v>
      </c>
      <c r="D61" s="110">
        <v>3012</v>
      </c>
      <c r="E61" s="192" t="s">
        <v>188</v>
      </c>
      <c r="F61" s="221" t="s">
        <v>189</v>
      </c>
      <c r="G61" s="113">
        <f>SUM(G62:G68)</f>
        <v>10987</v>
      </c>
      <c r="H61" s="113">
        <f>SUM(H62:H68)</f>
        <v>9509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494</v>
      </c>
      <c r="H62" s="111">
        <v>145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2</v>
      </c>
      <c r="H63" s="111">
        <v>8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9752</v>
      </c>
      <c r="D64" s="114">
        <f>SUM(D58:D63)</f>
        <v>10339</v>
      </c>
      <c r="E64" s="186" t="s">
        <v>199</v>
      </c>
      <c r="F64" s="191" t="s">
        <v>200</v>
      </c>
      <c r="G64" s="111">
        <v>7593</v>
      </c>
      <c r="H64" s="111">
        <v>6683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92</v>
      </c>
      <c r="H65" s="111">
        <v>268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1973</v>
      </c>
      <c r="H66" s="111">
        <v>1549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434</v>
      </c>
      <c r="H67" s="111">
        <v>416</v>
      </c>
    </row>
    <row r="68" spans="1:8" ht="15">
      <c r="A68" s="184" t="s">
        <v>210</v>
      </c>
      <c r="B68" s="190" t="s">
        <v>211</v>
      </c>
      <c r="C68" s="110">
        <v>14603</v>
      </c>
      <c r="D68" s="110">
        <v>12584</v>
      </c>
      <c r="E68" s="186" t="s">
        <v>212</v>
      </c>
      <c r="F68" s="191" t="s">
        <v>213</v>
      </c>
      <c r="G68" s="111">
        <v>399</v>
      </c>
      <c r="H68" s="111">
        <v>440</v>
      </c>
    </row>
    <row r="69" spans="1:8" ht="15">
      <c r="A69" s="184" t="s">
        <v>214</v>
      </c>
      <c r="B69" s="190" t="s">
        <v>215</v>
      </c>
      <c r="C69" s="110">
        <v>1108</v>
      </c>
      <c r="D69" s="110">
        <v>2461</v>
      </c>
      <c r="E69" s="200" t="s">
        <v>77</v>
      </c>
      <c r="F69" s="191" t="s">
        <v>216</v>
      </c>
      <c r="G69" s="111">
        <v>33</v>
      </c>
      <c r="H69" s="111">
        <v>7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11102</v>
      </c>
      <c r="H71" s="120">
        <f>H59+H60+H61+H69+H70</f>
        <v>9842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371</v>
      </c>
      <c r="D72" s="110">
        <v>811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57</v>
      </c>
      <c r="D74" s="110">
        <v>49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16139</v>
      </c>
      <c r="D75" s="114">
        <f>SUM(D67:D74)</f>
        <v>15905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>
        <v>856</v>
      </c>
      <c r="H76" s="111">
        <v>856</v>
      </c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1667</v>
      </c>
      <c r="D78" s="114">
        <f>SUM(D79:D81)</f>
        <v>1739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11958</v>
      </c>
      <c r="H79" s="121">
        <f>H71+H74+H75+H76</f>
        <v>10698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1667</v>
      </c>
      <c r="D81" s="110">
        <v>1739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1667</v>
      </c>
      <c r="D84" s="114">
        <f>D83+D82+D78</f>
        <v>1739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87</v>
      </c>
      <c r="D87" s="110">
        <v>24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10000</v>
      </c>
      <c r="D88" s="110">
        <v>14588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/>
      <c r="D89" s="110"/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10087</v>
      </c>
      <c r="D91" s="114">
        <f>SUM(D87:D90)</f>
        <v>14612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82</v>
      </c>
      <c r="D92" s="110">
        <v>88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37727</v>
      </c>
      <c r="D93" s="114">
        <f>D64+D75+D84+D91+D92</f>
        <v>42683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75254</v>
      </c>
      <c r="D94" s="123">
        <f>D93+D55</f>
        <v>75922</v>
      </c>
      <c r="E94" s="353" t="s">
        <v>269</v>
      </c>
      <c r="F94" s="238" t="s">
        <v>270</v>
      </c>
      <c r="G94" s="124">
        <f>G36+G39+G55+G79</f>
        <v>75254</v>
      </c>
      <c r="H94" s="124">
        <f>H36+H39+H55+H79</f>
        <v>75922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0">
      <selection activeCell="C26" sqref="C26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42277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30673</v>
      </c>
      <c r="D9" s="46">
        <v>31825</v>
      </c>
      <c r="E9" s="247" t="s">
        <v>284</v>
      </c>
      <c r="F9" s="436" t="s">
        <v>285</v>
      </c>
      <c r="G9" s="437">
        <v>67634</v>
      </c>
      <c r="H9" s="437">
        <v>68947</v>
      </c>
    </row>
    <row r="10" spans="1:8" ht="12">
      <c r="A10" s="247" t="s">
        <v>286</v>
      </c>
      <c r="B10" s="248" t="s">
        <v>287</v>
      </c>
      <c r="C10" s="46">
        <v>5313</v>
      </c>
      <c r="D10" s="46">
        <v>5406</v>
      </c>
      <c r="E10" s="247" t="s">
        <v>288</v>
      </c>
      <c r="F10" s="436" t="s">
        <v>289</v>
      </c>
      <c r="G10" s="437">
        <v>14</v>
      </c>
      <c r="H10" s="437"/>
    </row>
    <row r="11" spans="1:8" ht="12">
      <c r="A11" s="247" t="s">
        <v>290</v>
      </c>
      <c r="B11" s="248" t="s">
        <v>291</v>
      </c>
      <c r="C11" s="46">
        <v>5294</v>
      </c>
      <c r="D11" s="46">
        <v>5410</v>
      </c>
      <c r="E11" s="249" t="s">
        <v>292</v>
      </c>
      <c r="F11" s="436" t="s">
        <v>293</v>
      </c>
      <c r="G11" s="437">
        <v>442</v>
      </c>
      <c r="H11" s="437">
        <v>469</v>
      </c>
    </row>
    <row r="12" spans="1:8" ht="12">
      <c r="A12" s="247" t="s">
        <v>294</v>
      </c>
      <c r="B12" s="248" t="s">
        <v>295</v>
      </c>
      <c r="C12" s="46">
        <v>13959</v>
      </c>
      <c r="D12" s="46">
        <v>13361</v>
      </c>
      <c r="E12" s="249" t="s">
        <v>77</v>
      </c>
      <c r="F12" s="436" t="s">
        <v>296</v>
      </c>
      <c r="G12" s="437">
        <v>424</v>
      </c>
      <c r="H12" s="437">
        <v>567</v>
      </c>
    </row>
    <row r="13" spans="1:18" ht="12">
      <c r="A13" s="247" t="s">
        <v>297</v>
      </c>
      <c r="B13" s="248" t="s">
        <v>298</v>
      </c>
      <c r="C13" s="46">
        <v>2989</v>
      </c>
      <c r="D13" s="46">
        <v>3059</v>
      </c>
      <c r="E13" s="250" t="s">
        <v>50</v>
      </c>
      <c r="F13" s="438" t="s">
        <v>299</v>
      </c>
      <c r="G13" s="435">
        <f>SUM(G9:G12)</f>
        <v>68514</v>
      </c>
      <c r="H13" s="435">
        <f>SUM(H9:H12)</f>
        <v>69983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731</v>
      </c>
      <c r="D14" s="46">
        <v>12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-35</v>
      </c>
      <c r="D15" s="47">
        <v>100</v>
      </c>
      <c r="E15" s="245" t="s">
        <v>304</v>
      </c>
      <c r="F15" s="441" t="s">
        <v>305</v>
      </c>
      <c r="G15" s="437"/>
      <c r="H15" s="437">
        <v>98</v>
      </c>
    </row>
    <row r="16" spans="1:8" ht="12">
      <c r="A16" s="247" t="s">
        <v>306</v>
      </c>
      <c r="B16" s="248" t="s">
        <v>307</v>
      </c>
      <c r="C16" s="47">
        <v>577</v>
      </c>
      <c r="D16" s="47">
        <v>275</v>
      </c>
      <c r="E16" s="247" t="s">
        <v>308</v>
      </c>
      <c r="F16" s="439" t="s">
        <v>309</v>
      </c>
      <c r="G16" s="442"/>
      <c r="H16" s="442">
        <v>98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59501</v>
      </c>
      <c r="D19" s="49">
        <f>SUM(D9:D15)+D16</f>
        <v>59448</v>
      </c>
      <c r="E19" s="253" t="s">
        <v>316</v>
      </c>
      <c r="F19" s="439" t="s">
        <v>317</v>
      </c>
      <c r="G19" s="437">
        <v>66</v>
      </c>
      <c r="H19" s="437">
        <v>170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59</v>
      </c>
      <c r="H21" s="437">
        <v>32</v>
      </c>
    </row>
    <row r="22" spans="1:8" ht="24">
      <c r="A22" s="253" t="s">
        <v>323</v>
      </c>
      <c r="B22" s="254" t="s">
        <v>324</v>
      </c>
      <c r="C22" s="46">
        <v>12</v>
      </c>
      <c r="D22" s="46">
        <v>26</v>
      </c>
      <c r="E22" s="253" t="s">
        <v>325</v>
      </c>
      <c r="F22" s="439" t="s">
        <v>326</v>
      </c>
      <c r="G22" s="437"/>
      <c r="H22" s="437">
        <v>33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79</v>
      </c>
      <c r="D24" s="46">
        <v>191</v>
      </c>
      <c r="E24" s="250" t="s">
        <v>102</v>
      </c>
      <c r="F24" s="441" t="s">
        <v>333</v>
      </c>
      <c r="G24" s="435">
        <f>SUM(G19:G23)</f>
        <v>125</v>
      </c>
      <c r="H24" s="435">
        <f>SUM(H19:H23)</f>
        <v>235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135</v>
      </c>
      <c r="D25" s="46">
        <v>147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226</v>
      </c>
      <c r="D26" s="49">
        <f>SUM(D22:D25)</f>
        <v>364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59727</v>
      </c>
      <c r="D28" s="50">
        <f>D26+D19</f>
        <v>59812</v>
      </c>
      <c r="E28" s="91" t="s">
        <v>338</v>
      </c>
      <c r="F28" s="441" t="s">
        <v>339</v>
      </c>
      <c r="G28" s="435">
        <f>G13+G15+G24</f>
        <v>68639</v>
      </c>
      <c r="H28" s="435">
        <f>H13+H15+H24</f>
        <v>70316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8912</v>
      </c>
      <c r="D30" s="50">
        <f>IF((H28-D28)&gt;0,H28-D28,0)</f>
        <v>10504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59727</v>
      </c>
      <c r="D33" s="49">
        <f>D28-D31+D32</f>
        <v>59812</v>
      </c>
      <c r="E33" s="91" t="s">
        <v>352</v>
      </c>
      <c r="F33" s="441" t="s">
        <v>353</v>
      </c>
      <c r="G33" s="53">
        <f>G32-G31+G28</f>
        <v>68639</v>
      </c>
      <c r="H33" s="53">
        <f>H32-H31+H28</f>
        <v>70316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8912</v>
      </c>
      <c r="D34" s="50">
        <f>IF((H33-D33)&gt;0,H33-D33,0)</f>
        <v>10504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975</v>
      </c>
      <c r="D35" s="49">
        <f>D36+D37+D38</f>
        <v>1092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975</v>
      </c>
      <c r="D36" s="46">
        <v>1092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7937</v>
      </c>
      <c r="D39" s="359">
        <f>+IF((H33-D33-D35)&gt;0,H33-D33-D35,0)</f>
        <v>9412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64</v>
      </c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8001</v>
      </c>
      <c r="D41" s="52">
        <f>IF(H39=0,IF(D39-D40&gt;0,D39-D40+H40,0),IF(H39-H40&lt;0,H40-H39+D39,0))</f>
        <v>9412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68639</v>
      </c>
      <c r="D42" s="53">
        <f>D33+D35+D39</f>
        <v>70316</v>
      </c>
      <c r="E42" s="92" t="s">
        <v>379</v>
      </c>
      <c r="F42" s="93" t="s">
        <v>380</v>
      </c>
      <c r="G42" s="53">
        <f>G39+G33</f>
        <v>68639</v>
      </c>
      <c r="H42" s="53">
        <f>H39+H33</f>
        <v>70316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42325</v>
      </c>
      <c r="C48" s="333" t="s">
        <v>381</v>
      </c>
      <c r="D48" s="586" t="s">
        <v>158</v>
      </c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7">
      <selection activeCell="F43" sqref="F43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375"/>
      <c r="K3" s="596" t="s">
        <v>2</v>
      </c>
      <c r="L3" s="596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00"/>
      <c r="K4" s="597" t="s">
        <v>3</v>
      </c>
      <c r="L4" s="597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8">
        <f>'справка №1-БАЛАНС'!E5</f>
        <v>42277</v>
      </c>
      <c r="C5" s="598"/>
      <c r="D5" s="598"/>
      <c r="E5" s="598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11052</v>
      </c>
      <c r="F11" s="58">
        <f>'справка №1-БАЛАНС'!H22</f>
        <v>3906</v>
      </c>
      <c r="G11" s="58">
        <f>'справка №1-БАЛАНС'!H23</f>
        <v>0</v>
      </c>
      <c r="H11" s="60">
        <v>158</v>
      </c>
      <c r="I11" s="58">
        <f>'справка №1-БАЛАНС'!H28+'справка №1-БАЛАНС'!H31</f>
        <v>10838</v>
      </c>
      <c r="J11" s="58">
        <f>'справка №1-БАЛАНС'!H29+'справка №1-БАЛАНС'!H32</f>
        <v>-644</v>
      </c>
      <c r="K11" s="60"/>
      <c r="L11" s="293">
        <f>SUM(C11:K11)</f>
        <v>64353</v>
      </c>
      <c r="M11" s="58">
        <f>'справка №1-БАЛАНС'!H39</f>
        <v>3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11052</v>
      </c>
      <c r="F15" s="61">
        <f t="shared" si="2"/>
        <v>3906</v>
      </c>
      <c r="G15" s="61">
        <f t="shared" si="2"/>
        <v>0</v>
      </c>
      <c r="H15" s="61">
        <f t="shared" si="2"/>
        <v>158</v>
      </c>
      <c r="I15" s="61">
        <f t="shared" si="2"/>
        <v>10838</v>
      </c>
      <c r="J15" s="61">
        <f t="shared" si="2"/>
        <v>-644</v>
      </c>
      <c r="K15" s="61">
        <f t="shared" si="2"/>
        <v>0</v>
      </c>
      <c r="L15" s="293">
        <f t="shared" si="1"/>
        <v>64353</v>
      </c>
      <c r="M15" s="61">
        <f t="shared" si="2"/>
        <v>3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8001</v>
      </c>
      <c r="J16" s="294">
        <f>+'справка №1-БАЛАНС'!G32</f>
        <v>0</v>
      </c>
      <c r="K16" s="60"/>
      <c r="L16" s="293">
        <f t="shared" si="1"/>
        <v>8001</v>
      </c>
      <c r="M16" s="60">
        <v>-64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-9445</v>
      </c>
      <c r="J17" s="62">
        <f>J18+J19</f>
        <v>0</v>
      </c>
      <c r="K17" s="62">
        <f t="shared" si="3"/>
        <v>0</v>
      </c>
      <c r="L17" s="293">
        <f t="shared" si="1"/>
        <v>-9445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-8590</v>
      </c>
      <c r="J18" s="60"/>
      <c r="K18" s="60"/>
      <c r="L18" s="293">
        <f t="shared" si="1"/>
        <v>-8590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-855</v>
      </c>
      <c r="J19" s="60"/>
      <c r="K19" s="60"/>
      <c r="L19" s="293">
        <f t="shared" si="1"/>
        <v>-855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-40</v>
      </c>
      <c r="F28" s="60"/>
      <c r="G28" s="60"/>
      <c r="H28" s="60">
        <v>-2</v>
      </c>
      <c r="I28" s="60">
        <v>-18</v>
      </c>
      <c r="J28" s="60"/>
      <c r="K28" s="60"/>
      <c r="L28" s="293">
        <f t="shared" si="1"/>
        <v>-60</v>
      </c>
      <c r="M28" s="60">
        <v>-6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11012</v>
      </c>
      <c r="F29" s="59">
        <f t="shared" si="6"/>
        <v>3906</v>
      </c>
      <c r="G29" s="59">
        <f t="shared" si="6"/>
        <v>0</v>
      </c>
      <c r="H29" s="59">
        <f t="shared" si="6"/>
        <v>156</v>
      </c>
      <c r="I29" s="59">
        <f t="shared" si="6"/>
        <v>9376</v>
      </c>
      <c r="J29" s="59">
        <f t="shared" si="6"/>
        <v>-644</v>
      </c>
      <c r="K29" s="59">
        <f t="shared" si="6"/>
        <v>0</v>
      </c>
      <c r="L29" s="293">
        <f t="shared" si="1"/>
        <v>62849</v>
      </c>
      <c r="M29" s="59">
        <f t="shared" si="6"/>
        <v>-67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11012</v>
      </c>
      <c r="F32" s="59">
        <f t="shared" si="7"/>
        <v>3906</v>
      </c>
      <c r="G32" s="59">
        <f t="shared" si="7"/>
        <v>0</v>
      </c>
      <c r="H32" s="59">
        <f t="shared" si="7"/>
        <v>156</v>
      </c>
      <c r="I32" s="59">
        <f t="shared" si="7"/>
        <v>9376</v>
      </c>
      <c r="J32" s="59">
        <f t="shared" si="7"/>
        <v>-644</v>
      </c>
      <c r="K32" s="59">
        <f t="shared" si="7"/>
        <v>0</v>
      </c>
      <c r="L32" s="293">
        <f t="shared" si="1"/>
        <v>62849</v>
      </c>
      <c r="M32" s="59">
        <f>M29+M30+M31</f>
        <v>-67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D53" sqref="D53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42277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74900</v>
      </c>
      <c r="D10" s="54">
        <v>78380</v>
      </c>
      <c r="E10" s="94"/>
      <c r="F10" s="94"/>
    </row>
    <row r="11" spans="1:13" ht="12">
      <c r="A11" s="281" t="s">
        <v>388</v>
      </c>
      <c r="B11" s="282" t="s">
        <v>389</v>
      </c>
      <c r="C11" s="54">
        <v>-43862</v>
      </c>
      <c r="D11" s="54">
        <v>-45759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-16579</v>
      </c>
      <c r="D13" s="54">
        <v>-16756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-640</v>
      </c>
      <c r="D14" s="54">
        <v>-152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-1018</v>
      </c>
      <c r="D15" s="54">
        <v>-1060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134</v>
      </c>
      <c r="D16" s="54">
        <v>235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-10</v>
      </c>
      <c r="D17" s="54">
        <v>-18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-111</v>
      </c>
      <c r="D18" s="54">
        <v>-133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-279</v>
      </c>
      <c r="D19" s="54">
        <v>-387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12535</v>
      </c>
      <c r="D20" s="55">
        <f>SUM(D10:D19)</f>
        <v>14350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-8218</v>
      </c>
      <c r="D22" s="54">
        <v>-8859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80</v>
      </c>
      <c r="D23" s="54">
        <v>17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>
        <v>2628</v>
      </c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>
        <v>-45</v>
      </c>
      <c r="D31" s="54"/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-8183</v>
      </c>
      <c r="D32" s="55">
        <f>SUM(D22:D31)</f>
        <v>-6214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-625</v>
      </c>
      <c r="D37" s="54">
        <v>-245</v>
      </c>
      <c r="E37" s="94"/>
      <c r="F37" s="94"/>
    </row>
    <row r="38" spans="1:6" ht="12">
      <c r="A38" s="281" t="s">
        <v>439</v>
      </c>
      <c r="B38" s="282" t="s">
        <v>440</v>
      </c>
      <c r="C38" s="54">
        <v>-6</v>
      </c>
      <c r="D38" s="54">
        <v>-5</v>
      </c>
      <c r="E38" s="94"/>
      <c r="F38" s="94"/>
    </row>
    <row r="39" spans="1:6" ht="12">
      <c r="A39" s="281" t="s">
        <v>441</v>
      </c>
      <c r="B39" s="282" t="s">
        <v>442</v>
      </c>
      <c r="C39" s="54">
        <v>-8</v>
      </c>
      <c r="D39" s="54">
        <v>-15</v>
      </c>
      <c r="E39" s="94"/>
      <c r="F39" s="94"/>
    </row>
    <row r="40" spans="1:6" ht="12">
      <c r="A40" s="281" t="s">
        <v>443</v>
      </c>
      <c r="B40" s="282" t="s">
        <v>444</v>
      </c>
      <c r="C40" s="54">
        <v>-8238</v>
      </c>
      <c r="D40" s="54">
        <v>-7114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-8877</v>
      </c>
      <c r="D42" s="55">
        <f>SUM(D34:D41)</f>
        <v>-7379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-4525</v>
      </c>
      <c r="D43" s="55">
        <f>D42+D32+D20</f>
        <v>757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14612</v>
      </c>
      <c r="D44" s="96">
        <v>11467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10087</v>
      </c>
      <c r="D45" s="55">
        <f>D44+D43</f>
        <v>12224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10087</v>
      </c>
      <c r="D46" s="56">
        <v>12224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/>
      <c r="D47" s="56"/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880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9"/>
      <c r="D50" s="599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9"/>
      <c r="D52" s="599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R15" sqref="R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7" t="s">
        <v>383</v>
      </c>
      <c r="B2" s="608"/>
      <c r="C2" s="609" t="str">
        <f>'[1]справка №1-БАЛАНС'!E3</f>
        <v>"М+С ХИДРАВЛИК" АД гр.КАЗАНЛЪК</v>
      </c>
      <c r="D2" s="609"/>
      <c r="E2" s="609"/>
      <c r="F2" s="609"/>
      <c r="G2" s="609"/>
      <c r="H2" s="609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7" t="s">
        <v>4</v>
      </c>
      <c r="B3" s="608"/>
      <c r="C3" s="610">
        <f>+'справка №1-БАЛАНС'!E5</f>
        <v>42277</v>
      </c>
      <c r="D3" s="610"/>
      <c r="E3" s="610"/>
      <c r="F3" s="469"/>
      <c r="G3" s="469"/>
      <c r="H3" s="469"/>
      <c r="I3" s="469"/>
      <c r="J3" s="469"/>
      <c r="K3" s="469"/>
      <c r="L3" s="469"/>
      <c r="M3" s="611" t="s">
        <v>3</v>
      </c>
      <c r="N3" s="611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2" t="s">
        <v>463</v>
      </c>
      <c r="B5" s="613"/>
      <c r="C5" s="600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2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2" t="s">
        <v>529</v>
      </c>
      <c r="R5" s="602" t="s">
        <v>530</v>
      </c>
    </row>
    <row r="6" spans="1:18" s="64" customFormat="1" ht="48">
      <c r="A6" s="614"/>
      <c r="B6" s="615"/>
      <c r="C6" s="601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3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3"/>
      <c r="R6" s="603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1219</v>
      </c>
      <c r="E9" s="484">
        <v>406</v>
      </c>
      <c r="F9" s="484"/>
      <c r="G9" s="485">
        <f>D9+E9-F9</f>
        <v>1625</v>
      </c>
      <c r="H9" s="486"/>
      <c r="I9" s="486"/>
      <c r="J9" s="485">
        <f>G9+H9-I9</f>
        <v>1625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1625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19655</v>
      </c>
      <c r="E10" s="484">
        <f>1132-3</f>
        <v>1129</v>
      </c>
      <c r="F10" s="484"/>
      <c r="G10" s="485">
        <f aca="true" t="shared" si="2" ref="G10:G39">D10+E10-F10</f>
        <v>20784</v>
      </c>
      <c r="H10" s="486"/>
      <c r="I10" s="486"/>
      <c r="J10" s="485">
        <f aca="true" t="shared" si="3" ref="J10:J39">G10+H10-I10</f>
        <v>20784</v>
      </c>
      <c r="K10" s="486">
        <v>5999</v>
      </c>
      <c r="L10" s="486">
        <v>724</v>
      </c>
      <c r="M10" s="486"/>
      <c r="N10" s="485">
        <f aca="true" t="shared" si="4" ref="N10:N39">K10+L10-M10</f>
        <v>6723</v>
      </c>
      <c r="O10" s="486"/>
      <c r="P10" s="486"/>
      <c r="Q10" s="485">
        <f t="shared" si="0"/>
        <v>6723</v>
      </c>
      <c r="R10" s="485">
        <f t="shared" si="1"/>
        <v>14061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73599</v>
      </c>
      <c r="E11" s="484">
        <v>7426</v>
      </c>
      <c r="F11" s="484">
        <v>436</v>
      </c>
      <c r="G11" s="485">
        <f t="shared" si="2"/>
        <v>80589</v>
      </c>
      <c r="H11" s="486"/>
      <c r="I11" s="486"/>
      <c r="J11" s="485">
        <f t="shared" si="3"/>
        <v>80589</v>
      </c>
      <c r="K11" s="486">
        <v>58565</v>
      </c>
      <c r="L11" s="486">
        <v>4204</v>
      </c>
      <c r="M11" s="486">
        <v>387</v>
      </c>
      <c r="N11" s="485">
        <f t="shared" si="4"/>
        <v>62382</v>
      </c>
      <c r="O11" s="486"/>
      <c r="P11" s="486"/>
      <c r="Q11" s="485">
        <f t="shared" si="0"/>
        <v>62382</v>
      </c>
      <c r="R11" s="485">
        <f t="shared" si="1"/>
        <v>18207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3050</v>
      </c>
      <c r="E12" s="484">
        <f>152+80</f>
        <v>232</v>
      </c>
      <c r="F12" s="484">
        <v>40</v>
      </c>
      <c r="G12" s="485">
        <f t="shared" si="2"/>
        <v>3242</v>
      </c>
      <c r="H12" s="486"/>
      <c r="I12" s="486"/>
      <c r="J12" s="485">
        <f t="shared" si="3"/>
        <v>3242</v>
      </c>
      <c r="K12" s="486">
        <v>837</v>
      </c>
      <c r="L12" s="486">
        <v>108</v>
      </c>
      <c r="M12" s="486"/>
      <c r="N12" s="485">
        <f t="shared" si="4"/>
        <v>945</v>
      </c>
      <c r="O12" s="486"/>
      <c r="P12" s="486"/>
      <c r="Q12" s="485">
        <f t="shared" si="0"/>
        <v>945</v>
      </c>
      <c r="R12" s="485">
        <f t="shared" si="1"/>
        <v>2297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1345</v>
      </c>
      <c r="E13" s="484">
        <f>188-1</f>
        <v>187</v>
      </c>
      <c r="F13" s="484">
        <v>50</v>
      </c>
      <c r="G13" s="485">
        <f t="shared" si="2"/>
        <v>1482</v>
      </c>
      <c r="H13" s="486"/>
      <c r="I13" s="486"/>
      <c r="J13" s="485">
        <f t="shared" si="3"/>
        <v>1482</v>
      </c>
      <c r="K13" s="486">
        <v>895</v>
      </c>
      <c r="L13" s="486">
        <v>138</v>
      </c>
      <c r="M13" s="486">
        <v>44</v>
      </c>
      <c r="N13" s="485">
        <f t="shared" si="4"/>
        <v>989</v>
      </c>
      <c r="O13" s="486"/>
      <c r="P13" s="486"/>
      <c r="Q13" s="485">
        <f t="shared" si="0"/>
        <v>989</v>
      </c>
      <c r="R13" s="485">
        <f t="shared" si="1"/>
        <v>493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1273</v>
      </c>
      <c r="E14" s="484">
        <v>20</v>
      </c>
      <c r="F14" s="484">
        <v>14</v>
      </c>
      <c r="G14" s="485">
        <f t="shared" si="2"/>
        <v>1279</v>
      </c>
      <c r="H14" s="486"/>
      <c r="I14" s="486"/>
      <c r="J14" s="485">
        <f t="shared" si="3"/>
        <v>1279</v>
      </c>
      <c r="K14" s="486">
        <v>1095</v>
      </c>
      <c r="L14" s="486">
        <f>35+1</f>
        <v>36</v>
      </c>
      <c r="M14" s="486">
        <v>1</v>
      </c>
      <c r="N14" s="485">
        <f t="shared" si="4"/>
        <v>1130</v>
      </c>
      <c r="O14" s="486"/>
      <c r="P14" s="486"/>
      <c r="Q14" s="485">
        <f t="shared" si="0"/>
        <v>1130</v>
      </c>
      <c r="R14" s="485">
        <f t="shared" si="1"/>
        <v>149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391</v>
      </c>
      <c r="E15" s="490">
        <v>9579</v>
      </c>
      <c r="F15" s="490">
        <v>9416</v>
      </c>
      <c r="G15" s="485">
        <f t="shared" si="2"/>
        <v>554</v>
      </c>
      <c r="H15" s="491"/>
      <c r="I15" s="491"/>
      <c r="J15" s="485">
        <f t="shared" si="3"/>
        <v>554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554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100532</v>
      </c>
      <c r="E17" s="495">
        <f>SUM(E9:E16)</f>
        <v>18979</v>
      </c>
      <c r="F17" s="495">
        <f>SUM(F9:F16)</f>
        <v>9956</v>
      </c>
      <c r="G17" s="485">
        <f t="shared" si="2"/>
        <v>109555</v>
      </c>
      <c r="H17" s="496">
        <f>SUM(H9:H16)</f>
        <v>0</v>
      </c>
      <c r="I17" s="496">
        <f>SUM(I9:I16)</f>
        <v>0</v>
      </c>
      <c r="J17" s="485">
        <f t="shared" si="3"/>
        <v>109555</v>
      </c>
      <c r="K17" s="496">
        <f>SUM(K9:K16)</f>
        <v>67391</v>
      </c>
      <c r="L17" s="496">
        <f>SUM(L9:L16)</f>
        <v>5210</v>
      </c>
      <c r="M17" s="496">
        <f>SUM(M9:M16)</f>
        <v>432</v>
      </c>
      <c r="N17" s="485">
        <f t="shared" si="4"/>
        <v>72169</v>
      </c>
      <c r="O17" s="496">
        <f>SUM(O9:O16)</f>
        <v>0</v>
      </c>
      <c r="P17" s="496">
        <f>SUM(P9:P16)</f>
        <v>0</v>
      </c>
      <c r="Q17" s="485">
        <f t="shared" si="0"/>
        <v>72169</v>
      </c>
      <c r="R17" s="485">
        <f t="shared" si="1"/>
        <v>37386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44</v>
      </c>
      <c r="E21" s="484">
        <v>9</v>
      </c>
      <c r="F21" s="484"/>
      <c r="G21" s="485">
        <f t="shared" si="2"/>
        <v>53</v>
      </c>
      <c r="H21" s="486"/>
      <c r="I21" s="486"/>
      <c r="J21" s="485">
        <f t="shared" si="3"/>
        <v>53</v>
      </c>
      <c r="K21" s="486">
        <v>38</v>
      </c>
      <c r="L21" s="486">
        <v>1</v>
      </c>
      <c r="M21" s="486"/>
      <c r="N21" s="485">
        <f t="shared" si="4"/>
        <v>39</v>
      </c>
      <c r="O21" s="486"/>
      <c r="P21" s="486"/>
      <c r="Q21" s="485">
        <f t="shared" si="0"/>
        <v>39</v>
      </c>
      <c r="R21" s="485">
        <f t="shared" si="1"/>
        <v>14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1536</v>
      </c>
      <c r="E22" s="484">
        <v>157</v>
      </c>
      <c r="F22" s="484"/>
      <c r="G22" s="485">
        <f t="shared" si="2"/>
        <v>1693</v>
      </c>
      <c r="H22" s="486"/>
      <c r="I22" s="486"/>
      <c r="J22" s="485">
        <f t="shared" si="3"/>
        <v>1693</v>
      </c>
      <c r="K22" s="486">
        <v>1502</v>
      </c>
      <c r="L22" s="486">
        <f>105-1</f>
        <v>104</v>
      </c>
      <c r="M22" s="486"/>
      <c r="N22" s="485">
        <f t="shared" si="4"/>
        <v>1606</v>
      </c>
      <c r="O22" s="486"/>
      <c r="P22" s="486"/>
      <c r="Q22" s="485">
        <f t="shared" si="0"/>
        <v>1606</v>
      </c>
      <c r="R22" s="485">
        <f t="shared" si="1"/>
        <v>87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228</v>
      </c>
      <c r="L24" s="486">
        <v>6</v>
      </c>
      <c r="M24" s="486"/>
      <c r="N24" s="485">
        <f t="shared" si="4"/>
        <v>234</v>
      </c>
      <c r="O24" s="486"/>
      <c r="P24" s="486"/>
      <c r="Q24" s="485">
        <f t="shared" si="0"/>
        <v>234</v>
      </c>
      <c r="R24" s="485">
        <f t="shared" si="1"/>
        <v>24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1838</v>
      </c>
      <c r="E25" s="507">
        <f aca="true" t="shared" si="5" ref="E25:P25">SUM(E21:E24)</f>
        <v>166</v>
      </c>
      <c r="F25" s="507">
        <f t="shared" si="5"/>
        <v>0</v>
      </c>
      <c r="G25" s="508">
        <f t="shared" si="2"/>
        <v>2004</v>
      </c>
      <c r="H25" s="509">
        <f t="shared" si="5"/>
        <v>0</v>
      </c>
      <c r="I25" s="509">
        <f t="shared" si="5"/>
        <v>0</v>
      </c>
      <c r="J25" s="508">
        <f t="shared" si="3"/>
        <v>2004</v>
      </c>
      <c r="K25" s="509">
        <f t="shared" si="5"/>
        <v>1768</v>
      </c>
      <c r="L25" s="509">
        <f t="shared" si="5"/>
        <v>111</v>
      </c>
      <c r="M25" s="509">
        <f t="shared" si="5"/>
        <v>0</v>
      </c>
      <c r="N25" s="508">
        <f t="shared" si="4"/>
        <v>1879</v>
      </c>
      <c r="O25" s="509">
        <f t="shared" si="5"/>
        <v>0</v>
      </c>
      <c r="P25" s="509">
        <f t="shared" si="5"/>
        <v>0</v>
      </c>
      <c r="Q25" s="508">
        <f t="shared" si="0"/>
        <v>1879</v>
      </c>
      <c r="R25" s="508">
        <f t="shared" si="1"/>
        <v>125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102386</v>
      </c>
      <c r="E40" s="526">
        <f>E17+E18+E19+E25+E38+E39</f>
        <v>19145</v>
      </c>
      <c r="F40" s="526">
        <f aca="true" t="shared" si="11" ref="F40:R40">F17+F18+F19+F25+F38+F39</f>
        <v>9956</v>
      </c>
      <c r="G40" s="526">
        <f t="shared" si="11"/>
        <v>111575</v>
      </c>
      <c r="H40" s="526">
        <f t="shared" si="11"/>
        <v>0</v>
      </c>
      <c r="I40" s="526">
        <f t="shared" si="11"/>
        <v>0</v>
      </c>
      <c r="J40" s="526">
        <f t="shared" si="11"/>
        <v>111575</v>
      </c>
      <c r="K40" s="526">
        <f t="shared" si="11"/>
        <v>69159</v>
      </c>
      <c r="L40" s="526">
        <f t="shared" si="11"/>
        <v>5321</v>
      </c>
      <c r="M40" s="526">
        <f t="shared" si="11"/>
        <v>432</v>
      </c>
      <c r="N40" s="526">
        <f t="shared" si="11"/>
        <v>74048</v>
      </c>
      <c r="O40" s="526">
        <f t="shared" si="11"/>
        <v>0</v>
      </c>
      <c r="P40" s="526">
        <f t="shared" si="11"/>
        <v>0</v>
      </c>
      <c r="Q40" s="526">
        <f t="shared" si="11"/>
        <v>74048</v>
      </c>
      <c r="R40" s="526">
        <f t="shared" si="11"/>
        <v>37527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881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89" sqref="C89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42277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14603</v>
      </c>
      <c r="D28" s="72">
        <v>14603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1108</v>
      </c>
      <c r="D29" s="72">
        <v>1108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371</v>
      </c>
      <c r="D33" s="69">
        <f>SUM(D34:D37)</f>
        <v>371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368</v>
      </c>
      <c r="D35" s="72">
        <v>368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3</v>
      </c>
      <c r="D37" s="72">
        <v>3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57</v>
      </c>
      <c r="D38" s="69">
        <f>SUM(D39:D42)</f>
        <v>57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57</v>
      </c>
      <c r="D42" s="72">
        <v>57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16139</v>
      </c>
      <c r="D43" s="68">
        <f>D24+D28+D29+D31+D30+D32+D33+D38</f>
        <v>16139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16139</v>
      </c>
      <c r="D44" s="67">
        <f>D43+D21+D19+D9</f>
        <v>16139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161</v>
      </c>
      <c r="D56" s="67">
        <f>D57+D59</f>
        <v>0</v>
      </c>
      <c r="E56" s="83">
        <f t="shared" si="1"/>
        <v>161</v>
      </c>
      <c r="F56" s="67">
        <f>F57+F59</f>
        <v>2186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161</v>
      </c>
      <c r="D57" s="72"/>
      <c r="E57" s="83">
        <f t="shared" si="1"/>
        <v>161</v>
      </c>
      <c r="F57" s="72">
        <v>2186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5</v>
      </c>
      <c r="D62" s="72"/>
      <c r="E62" s="83">
        <f t="shared" si="1"/>
        <v>5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/>
      <c r="D64" s="72"/>
      <c r="E64" s="83">
        <f t="shared" si="1"/>
        <v>0</v>
      </c>
      <c r="F64" s="74"/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166</v>
      </c>
      <c r="D66" s="67">
        <f>D52+D56+D61+D62+D63+D64</f>
        <v>0</v>
      </c>
      <c r="E66" s="83">
        <f t="shared" si="1"/>
        <v>166</v>
      </c>
      <c r="F66" s="67">
        <f>F52+F56+F61+F62+F63+F64</f>
        <v>2270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348</v>
      </c>
      <c r="D68" s="72"/>
      <c r="E68" s="83">
        <f t="shared" si="1"/>
        <v>348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494</v>
      </c>
      <c r="D71" s="69">
        <f>SUM(D72:D74)</f>
        <v>494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494</v>
      </c>
      <c r="D73" s="72">
        <v>494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82</v>
      </c>
      <c r="D75" s="67">
        <f>D76+D78</f>
        <v>82</v>
      </c>
      <c r="E75" s="67">
        <f>E76+E78</f>
        <v>0</v>
      </c>
      <c r="F75" s="67">
        <f>F76+F78</f>
        <v>1519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82</v>
      </c>
      <c r="D76" s="72">
        <v>82</v>
      </c>
      <c r="E76" s="83">
        <f t="shared" si="1"/>
        <v>0</v>
      </c>
      <c r="F76" s="72">
        <v>1519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10493</v>
      </c>
      <c r="D85" s="68">
        <f>SUM(D86:D90)+D94</f>
        <v>10493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2</v>
      </c>
      <c r="D86" s="72">
        <v>2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7593</v>
      </c>
      <c r="D87" s="72">
        <v>7593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92</v>
      </c>
      <c r="D88" s="72">
        <v>92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1973</v>
      </c>
      <c r="D89" s="72">
        <v>1973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399</v>
      </c>
      <c r="D90" s="67">
        <f>SUM(D91:D93)</f>
        <v>399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75</v>
      </c>
      <c r="D91" s="72">
        <v>75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324</v>
      </c>
      <c r="D93" s="72">
        <v>324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434</v>
      </c>
      <c r="D94" s="72">
        <v>434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33</v>
      </c>
      <c r="D95" s="72">
        <v>33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11102</v>
      </c>
      <c r="D96" s="68">
        <f>D85+D80+D75+D71+D95</f>
        <v>11102</v>
      </c>
      <c r="E96" s="68">
        <f>E85+E80+E75+E71+E95</f>
        <v>0</v>
      </c>
      <c r="F96" s="68">
        <f>F85+F80+F75+F71+F95</f>
        <v>1583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11616</v>
      </c>
      <c r="D97" s="68">
        <f>D96+D68+D66</f>
        <v>11102</v>
      </c>
      <c r="E97" s="68">
        <f>E96+E68+E66</f>
        <v>514</v>
      </c>
      <c r="F97" s="68">
        <f>F96+F68+F66</f>
        <v>3853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878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+'справка №1-БАЛАНС'!E5</f>
        <v>42277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86</v>
      </c>
      <c r="H24" s="562"/>
      <c r="I24" s="563">
        <f t="shared" si="0"/>
        <v>1667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86</v>
      </c>
      <c r="H26" s="555">
        <f t="shared" si="2"/>
        <v>0</v>
      </c>
      <c r="I26" s="563">
        <f t="shared" si="0"/>
        <v>1667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878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0">
      <selection activeCell="A151" sqref="A151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42277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879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2015-11-09T08:19:40Z</cp:lastPrinted>
  <dcterms:created xsi:type="dcterms:W3CDTF">2000-06-29T12:02:40Z</dcterms:created>
  <dcterms:modified xsi:type="dcterms:W3CDTF">2015-11-17T08:53:25Z</dcterms:modified>
  <cp:category/>
  <cp:version/>
  <cp:contentType/>
  <cp:contentStatus/>
</cp:coreProperties>
</file>