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40" yWindow="60" windowWidth="13650" windowHeight="1222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<sst xmlns="http://schemas.openxmlformats.org/spreadsheetml/2006/main" count="1062" uniqueCount="880">
  <si>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</si>
  <si>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</si>
  <si>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</si>
  <si>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</si>
  <si>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</si>
  <si>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</si>
  <si>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</si>
  <si>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</si>
  <si>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</si>
  <si>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</si>
  <si>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</si>
  <si>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</si>
  <si>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</si>
  <si>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</si>
  <si>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</si>
  <si>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</si>
  <si>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</si>
  <si>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</si>
  <si>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</si>
  <si>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</si>
  <si>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</si>
  <si>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</si>
  <si>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</si>
  <si>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</si>
  <si>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</si>
  <si>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</si>
  <si>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</si>
  <si>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</si>
  <si>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</si>
  <si>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</si>
  <si>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</si>
  <si>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</si>
  <si>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</si>
  <si>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</si>
  <si>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</si>
  <si>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</si>
  <si>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</si>
  <si>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</si>
  <si>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</si>
  <si>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</si>
  <si>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</si>
  <si>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</si>
  <si>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</si>
  <si>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</si>
  <si>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</si>
  <si>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</si>
  <si>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</si>
  <si>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</si>
  <si>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</si>
  <si>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</si>
  <si>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</si>
  <si>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</si>
  <si>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</si>
  <si>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</si>
  <si>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</si>
  <si>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</si>
  <si>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</si>
  <si>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</si>
  <si>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</si>
  <si>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</si>
  <si>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</si>
  <si>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</si>
  <si>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</si>
  <si>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</si>
  <si>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</si>
  <si>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</si>
  <si>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</si>
  <si>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</si>
  <si>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</si>
  <si>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</si>
  <si>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</si>
  <si>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</si>
  <si>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</si>
  <si>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</si>
  <si>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</si>
  <si>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</si>
  <si>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</si>
  <si>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</si>
  <si>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</si>
  <si>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</si>
  <si>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</si>
  <si>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</si>
  <si>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</si>
  <si>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</si>
  <si>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</si>
  <si>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</si>
  <si>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</si>
  <si>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</si>
  <si>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</si>
  <si>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</si>
  <si>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</si>
  <si>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</si>
  <si>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</si>
  <si>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</si>
  <si>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</si>
  <si>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</si>
  <si>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</si>
  <si>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</si>
  <si>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</si>
  <si>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</si>
  <si>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</si>
  <si>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</si>
  <si>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</si>
  <si>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</si>
  <si>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</si>
  <si>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</si>
  <si>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</si>
  <si>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</si>
  <si>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</si>
  <si>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</si>
  <si>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</si>
  <si>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</si>
  <si>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</si>
  <si>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</si>
  <si>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</si>
  <si>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</si>
  <si>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</si>
  <si>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</si>
  <si>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</si>
  <si>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</si>
  <si>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</si>
  <si>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</si>
  <si>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</si>
  <si>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</si>
  <si>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</si>
  <si>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</si>
  <si>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</si>
  <si>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</si>
  <si>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</si>
  <si>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</si>
  <si>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</si>
  <si>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</si>
  <si>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</si>
  <si>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</si>
  <si>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</si>
  <si>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</si>
  <si>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</si>
  <si>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</si>
  <si>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</si>
  <si>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</si>
  <si>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</si>
  <si>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</si>
  <si>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</si>
  <si>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</si>
  <si>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</si>
  <si>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</si>
  <si>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</si>
  <si>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</si>
  <si>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</si>
  <si>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</si>
  <si>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</si>
  <si>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</si>
  <si>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</si>
  <si>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</si>
  <si>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</si>
  <si>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</si>
  <si>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</si>
  <si>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</si>
  <si>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</si>
  <si>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</si>
  <si>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</si>
  <si>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</si>
  <si>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</si>
  <si>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</si>
  <si>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</si>
  <si>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</si>
  <si>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</si>
  <si>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</si>
  <si>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</si>
  <si>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</si>
  <si>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</si>
  <si>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</si>
  <si>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</si>
  <si>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</si>
  <si>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</si>
  <si>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</si>
  <si>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</si>
  <si>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</si>
  <si>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</si>
  <si>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</si>
  <si>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</si>
  <si>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</si>
  <si>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</si>
  <si>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</si>
  <si>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</si>
  <si>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</si>
  <si>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</si>
  <si>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</si>
  <si>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</si>
  <si>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</si>
  <si>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</si>
  <si>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</si>
  <si>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</si>
  <si>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</si>
  <si>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</si>
  <si>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</si>
  <si>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</si>
  <si>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</si>
  <si>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</si>
  <si>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</si>
  <si>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</si>
  <si>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</si>
  <si>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</si>
  <si>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</si>
  <si>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</si>
  <si>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</si>
  <si>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</si>
  <si>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</si>
  <si>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</si>
  <si>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</si>
  <si>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</si>
  <si>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</si>
  <si>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</si>
  <si>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</si>
  <si>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</si>
  <si>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</si>
  <si>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</si>
  <si>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</si>
  <si>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</si>
  <si>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</si>
  <si>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</si>
  <si>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</si>
  <si>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</si>
  <si>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</si>
  <si>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</si>
  <si>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</si>
  <si>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</si>
  <si>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</si>
  <si>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</si>
  <si>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</si>
  <si>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</si>
  <si>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</si>
  <si>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</si>
  <si>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</si>
  <si>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</si>
  <si>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</si>
  <si>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</si>
  <si>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</si>
  <si>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</si>
  <si>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</si>
  <si>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</si>
  <si>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</si>
  <si>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</si>
  <si>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</si>
  <si>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</si>
  <si>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</si>
  <si>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</si>
  <si>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</si>
  <si>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</si>
  <si>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</si>
  <si>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</si>
  <si>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</si>
  <si>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</si>
  <si>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</si>
  <si>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</si>
  <si>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</si>
  <si>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</si>
  <si>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</si>
  <si>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</si>
  <si>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</si>
  <si>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</si>
  <si>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</si>
  <si>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</si>
  <si>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</si>
  <si>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</si>
  <si>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</si>
  <si>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</si>
  <si>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</si>
  <si>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</si>
  <si>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</si>
  <si>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</si>
  <si>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</si>
  <si>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</si>
  <si>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</si>
  <si>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</si>
  <si>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</si>
  <si>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</si>
  <si>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</si>
  <si>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</si>
  <si>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</si>
  <si>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</si>
  <si>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</si>
  <si>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</si>
  <si>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</si>
  <si>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</si>
  <si>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</si>
  <si>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</si>
  <si>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</si>
  <si>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</si>
  <si>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</si>
  <si>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</si>
  <si>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</si>
  <si>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</si>
  <si>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</si>
  <si>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</si>
  <si>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</si>
  <si>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</si>
  <si>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</si>
  <si>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</si>
  <si>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</si>
  <si>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</si>
  <si>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</si>
  <si>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</si>
  <si>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</si>
  <si>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</si>
  <si>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</si>
  <si>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</si>
  <si>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</si>
  <si>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</si>
  <si>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</si>
  <si>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</si>
  <si>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</si>
  <si>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</si>
  <si>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</si>
  <si>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</si>
  <si>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</si>
  <si>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</si>
  <si>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</si>
  <si>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</si>
  <si>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</si>
  <si>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</si>
  <si>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</si>
  <si>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</si>
  <si>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</si>
  <si>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</si>
  <si>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</si>
  <si>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</si>
  <si>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</si>
  <si>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</si>
  <si>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</si>
  <si>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</si>
  <si>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</si>
  <si>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</si>
  <si>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</si>
  <si>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</si>
  <si>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</si>
  <si>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</si>
  <si>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</si>
  <si>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</si>
  <si>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</si>
  <si>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</si>
  <si>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</si>
  <si>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</si>
  <si>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</si>
  <si>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</si>
  <si>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</si>
  <si>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</si>
  <si>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</si>
  <si>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</si>
  <si>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</si>
  <si>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</si>
  <si>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</si>
  <si>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</si>
  <si>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</si>
  <si>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</si>
  <si>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</si>
  <si>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</si>
  <si>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</si>
  <si>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</si>
  <si>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</si>
  <si>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</si>
  <si>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</si>
  <si>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</si>
  <si>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</si>
  <si>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</si>
  <si>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</si>
  <si>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</si>
  <si>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</si>
  <si>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</si>
  <si>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</si>
  <si>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</si>
  <si>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</si>
  <si>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</si>
  <si>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</si>
  <si>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</si>
  <si>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</si>
  <si>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</si>
  <si>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</si>
  <si>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</si>
  <si>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</si>
  <si>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</si>
  <si>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</si>
  <si>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</si>
  <si>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</si>
  <si>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</si>
  <si>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</si>
  <si>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</si>
  <si>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</si>
  <si>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</si>
  <si>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</si>
  <si>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</si>
  <si>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</si>
  <si>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</si>
  <si>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</si>
  <si>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</si>
  <si>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</si>
  <si>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</si>
  <si>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</si>
  <si>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</si>
  <si>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</si>
  <si>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</si>
  <si>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</si>
  <si>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</si>
  <si>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</si>
  <si>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</si>
  <si>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</si>
  <si>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</si>
  <si>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</si>
  <si>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</si>
  <si>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</si>
  <si>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</si>
  <si>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</si>
  <si>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</si>
  <si>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</si>
  <si>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</si>
  <si>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</si>
  <si>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</si>
  <si>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</si>
  <si>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</si>
  <si>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</si>
  <si>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</si>
  <si>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</si>
  <si>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</si>
  <si>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</si>
  <si>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</si>
  <si>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</si>
  <si>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</si>
  <si>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</si>
  <si>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</si>
  <si>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</si>
  <si>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</si>
  <si>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</si>
  <si>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</si>
  <si>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</si>
  <si>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</si>
  <si>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</si>
  <si>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</si>
  <si>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</si>
  <si>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</si>
  <si>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</si>
  <si>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</si>
  <si>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</si>
  <si>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</si>
  <si>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</si>
  <si>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</si>
  <si>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</si>
  <si>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</si>
  <si>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</si>
  <si>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</si>
  <si>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</si>
  <si>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</si>
  <si>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</si>
  <si>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</si>
  <si>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</si>
  <si>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</si>
  <si>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</si>
  <si>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</si>
  <si>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</si>
  <si>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</si>
  <si>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</si>
  <si>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</si>
  <si>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</si>
  <si>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</si>
  <si>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</si>
  <si>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</si>
  <si>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</si>
  <si>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</si>
  <si>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</si>
  <si>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</si>
  <si>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</si>
  <si>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</si>
  <si>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</si>
  <si>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</si>
  <si>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</si>
  <si>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</si>
  <si>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</si>
  <si>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</si>
  <si>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</si>
  <si>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</si>
  <si>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</si>
  <si>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</si>
  <si>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</si>
  <si>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</si>
  <si>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</si>
  <si>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</si>
  <si>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</si>
  <si>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</si>
  <si>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</si>
  <si>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</si>
  <si>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</si>
  <si>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</si>
  <si>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</si>
  <si>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</si>
  <si>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</si>
  <si>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</si>
  <si>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</si>
  <si>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</si>
  <si>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</si>
  <si>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</si>
  <si>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</si>
  <si>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</si>
  <si>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</si>
  <si>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</si>
  <si>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</si>
  <si>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</si>
  <si>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</si>
  <si>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</si>
  <si>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</si>
  <si>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</si>
  <si>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</si>
  <si>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</si>
  <si>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</si>
  <si>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</si>
  <si>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</si>
  <si>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</si>
  <si>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</si>
  <si>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</si>
  <si>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</si>
  <si>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</si>
  <si>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</si>
  <si>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</si>
  <si>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</si>
  <si>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</si>
  <si>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</si>
  <si>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</si>
  <si>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</si>
  <si>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</si>
  <si>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</si>
  <si>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</si>
  <si>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</si>
  <si>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</si>
  <si>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</si>
  <si>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</si>
  <si>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</si>
  <si>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</si>
  <si>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</si>
  <si>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</si>
  <si>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</si>
  <si>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</si>
  <si>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</si>
  <si>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</si>
  <si>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</si>
  <si>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</si>
  <si>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</si>
  <si>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</si>
  <si>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</si>
  <si>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</si>
  <si>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</si>
  <si>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</si>
  <si>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</si>
  <si>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</si>
  <si>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</si>
  <si>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</si>
  <si>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</si>
  <si>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</si>
  <si>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</si>
  <si>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</si>
  <si>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</si>
  <si>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</si>
  <si>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</si>
  <si>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</si>
  <si>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</si>
  <si>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</si>
  <si>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</si>
  <si>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</si>
  <si>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</si>
  <si>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</si>
  <si>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</si>
  <si>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</si>
  <si>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</si>
  <si>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</si>
  <si>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</si>
  <si>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</si>
  <si>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</si>
  <si>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</si>
  <si>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</si>
  <si>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</si>
  <si>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</si>
  <si>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</si>
  <si>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</si>
  <si>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</si>
  <si>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</si>
  <si>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</si>
  <si>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</si>
  <si>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</si>
  <si>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</si>
  <si>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</si>
  <si>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</si>
  <si>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</si>
  <si>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</si>
  <si>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</si>
  <si>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</si>
  <si>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</si>
  <si>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</si>
  <si>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</si>
  <si>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</si>
  <si>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</si>
  <si>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</si>
  <si>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</si>
  <si>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</si>
  <si>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</si>
  <si>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</si>
  <si>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</si>
  <si>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</si>
  <si>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</si>
  <si>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</si>
  <si>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</si>
  <si>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</si>
  <si>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</si>
  <si>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</si>
  <si>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</si>
  <si>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</si>
  <si>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</si>
  <si>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</si>
  <si>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</si>
  <si>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</si>
  <si>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</si>
  <si>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</si>
  <si>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</si>
  <si>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</si>
  <si>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</si>
  <si>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</si>
  <si>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</si>
  <si>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</si>
  <si>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</si>
  <si>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</si>
  <si>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</si>
  <si>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</si>
  <si>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</si>
  <si>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</si>
  <si>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</si>
  <si>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</si>
  <si>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</si>
  <si>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</si>
  <si>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</si>
  <si>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</si>
  <si>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</si>
  <si>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</si>
  <si>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</si>
  <si>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</si>
  <si>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</si>
  <si>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</si>
  <si>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</si>
  <si>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</si>
  <si>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</si>
  <si>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</si>
  <si>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</si>
  <si>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</si>
  <si>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</si>
  <si>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</si>
  <si>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</si>
  <si>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</si>
  <si>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</si>
  <si>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</si>
  <si>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</si>
  <si>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</si>
  <si>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</si>
  <si>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</si>
  <si>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</si>
  <si>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</si>
  <si>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</si>
  <si>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</si>
  <si>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</si>
  <si>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</si>
  <si>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</si>
  <si>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</si>
  <si>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</si>
  <si>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</si>
  <si>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</si>
  <si>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</si>
  <si>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</si>
  <si>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</si>
  <si>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</si>
  <si>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</si>
  <si>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</si>
  <si>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</si>
  <si>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</si>
  <si>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</si>
  <si>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</si>
  <si>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</si>
  <si>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</si>
  <si>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</si>
  <si>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</si>
  <si>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</si>
  <si>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</si>
  <si>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</si>
  <si>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</si>
  <si>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</si>
  <si>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</si>
  <si>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</si>
  <si>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</si>
  <si>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</si>
  <si>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</si>
  <si>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</si>
  <si>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</si>
  <si>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</si>
  <si>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</si>
  <si>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</si>
  <si>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</si>
  <si>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</si>
  <si>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</si>
  <si>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</si>
  <si>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</si>
  <si>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</si>
  <si>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</si>
  <si>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</si>
  <si>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</si>
  <si>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</si>
  <si>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</si>
  <si>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</si>
  <si>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</si>
  <si>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</si>
  <si>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</si>
  <si>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</si>
  <si>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</si>
  <si>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</si>
  <si>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</si>
  <si>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</si>
  <si>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</si>
  <si>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</si>
  <si>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</si>
  <si>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</si>
  <si>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</si>
  <si>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</si>
  <si>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</si>
  <si>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</si>
  <si>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</si>
  <si>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</si>
  <si>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</si>
  <si>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</si>
  <si>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</si>
  <si>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</si>
  <si>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</si>
  <si>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</si>
  <si>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</si>
  <si>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</si>
  <si>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</si>
  <si>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</si>
  <si>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</si>
  <si>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</si>
  <si>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</si>
  <si>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</si>
  <si>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</si>
  <si>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</si>
  <si>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</si>
  <si>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</si>
  <si>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</si>
  <si>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</si>
  <si>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</si>
  <si>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</si>
  <si>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</si>
  <si>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</si>
  <si>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</si>
  <si>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</si>
  <si>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</si>
  <si>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</si>
  <si>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</si>
  <si>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</si>
  <si>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</si>
  <si>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</si>
  <si>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</si>
  <si>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</si>
  <si>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</si>
  <si>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</si>
  <si>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</si>
  <si>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</si>
  <si>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</si>
  <si>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</si>
  <si>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</si>
  <si>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</si>
  <si>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</si>
  <si>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</si>
  <si>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</si>
  <si>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</si>
  <si>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</si>
  <si>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</si>
  <si>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</si>
  <si>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</si>
  <si>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</si>
  <si>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</si>
  <si>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</si>
  <si>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</si>
  <si>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</si>
  <si>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</si>
  <si>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</si>
  <si>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</si>
  <si>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</si>
  <si>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</si>
  <si>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</si>
  <si>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</si>
  <si>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</si>
  <si>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</si>
  <si>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</si>
  <si>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</si>
  <si>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</si>
  <si>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</si>
  <si>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</si>
  <si>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</si>
  <si>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</si>
  <si>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</si>
  <si>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</si>
  <si>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</si>
  <si>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</si>
  <si>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</si>
  <si>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</si>
  <si>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</si>
  <si>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</si>
  <si>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</si>
  <si>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</si>
  <si>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</si>
  <si>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</si>
  <si>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</si>
  <si>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</si>
  <si>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</si>
  <si>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</si>
  <si>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</si>
  <si>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</si>
  <si>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</si>
  <si>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</si>
  <si>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</si>
  <si>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</si>
  <si>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</si>
  <si>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</si>
  <si>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</si>
  <si>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</si>
  <si>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</si>
  <si>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</si>
  <si>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</si>
  <si>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</si>
  <si>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</si>
  <si>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</si>
  <si>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</si>
  <si>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</si>
  <si>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</si>
  <si>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</si>
  <si>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</si>
  <si>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</si>
  <si>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</si>
  <si>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</si>
  <si>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</si>
  <si>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</si>
  <si>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</si>
  <si>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</si>
  <si>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</si>
  <si>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</si>
  <si>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</si>
  <si>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</si>
  <si>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</si>
  <si>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</si>
  <si>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</si>
  <si>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</si>
  <si>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</si>
  <si>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</si>
  <si>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</si>
  <si>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</si>
  <si>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</si>
  <si>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</si>
  <si>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</si>
  <si>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</si>
  <si>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</si>
  <si>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</si>
  <si>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</si>
  <si>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</si>
  <si>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</si>
  <si>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</si>
  <si>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</si>
  <si>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</si>
  <si>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</si>
  <si>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</si>
  <si>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</si>
  <si>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</si>
  <si>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</si>
  <si>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</si>
  <si>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</si>
  <si>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</si>
  <si>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 xml:space="preserve">Дата на съставяне: 16.04.2013 г.                                    </t>
  </si>
  <si>
    <t xml:space="preserve">Дата  на съставяне:.16.04.2013 г.                                                                                                                                </t>
  </si>
  <si>
    <t xml:space="preserve">Дата на съставяне:16.04.2013 г.                      </t>
  </si>
  <si>
    <t>Дата на съставяне:16.04.2013 г.</t>
  </si>
  <si>
    <t>Дата на съставяне:16.04.2013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</si>
</sst>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1">
      <selection activeCell="C67" sqref="C67:C74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871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872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41364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13014</v>
      </c>
      <c r="H11" s="152">
        <v>13014</v>
      </c>
    </row>
    <row r="12" spans="1:8" ht="15">
      <c r="A12" s="235" t="s">
        <v>24</v>
      </c>
      <c r="B12" s="241" t="s">
        <v>25</v>
      </c>
      <c r="C12" s="151">
        <v>11975</v>
      </c>
      <c r="D12" s="151">
        <v>12064</v>
      </c>
      <c r="E12" s="237" t="s">
        <v>26</v>
      </c>
      <c r="F12" s="242" t="s">
        <v>27</v>
      </c>
      <c r="G12" s="153">
        <v>13014</v>
      </c>
      <c r="H12" s="153">
        <v>13014</v>
      </c>
    </row>
    <row r="13" spans="1:8" ht="15">
      <c r="A13" s="235" t="s">
        <v>28</v>
      </c>
      <c r="B13" s="241" t="s">
        <v>29</v>
      </c>
      <c r="C13" s="151">
        <v>13962</v>
      </c>
      <c r="D13" s="151">
        <v>11528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1975</v>
      </c>
      <c r="D14" s="151">
        <v>2001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601</v>
      </c>
      <c r="D15" s="151">
        <v>647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171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</v>
      </c>
      <c r="D17" s="151">
        <v>1439</v>
      </c>
      <c r="E17" s="243" t="s">
        <v>46</v>
      </c>
      <c r="F17" s="245" t="s">
        <v>47</v>
      </c>
      <c r="G17" s="154">
        <f>G11+G14+G15+G16</f>
        <v>13014</v>
      </c>
      <c r="H17" s="154">
        <f>H11+H14+H15+H16</f>
        <v>13014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30526</v>
      </c>
      <c r="D19" s="155">
        <f>SUM(D11:D18)</f>
        <v>28978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11136</v>
      </c>
      <c r="H20" s="158">
        <v>11137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2913</v>
      </c>
      <c r="H21" s="156">
        <f>SUM(H22:H24)</f>
        <v>2913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5</v>
      </c>
      <c r="D23" s="151">
        <v>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83</v>
      </c>
      <c r="D24" s="151">
        <v>70</v>
      </c>
      <c r="E24" s="237" t="s">
        <v>72</v>
      </c>
      <c r="F24" s="242" t="s">
        <v>73</v>
      </c>
      <c r="G24" s="152">
        <v>1583</v>
      </c>
      <c r="H24" s="152">
        <v>1583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14049</v>
      </c>
      <c r="H25" s="154">
        <f>H19+H20+H21</f>
        <v>14050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43</v>
      </c>
      <c r="D26" s="151">
        <v>45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131</v>
      </c>
      <c r="D27" s="155">
        <f>SUM(D23:D26)</f>
        <v>120</v>
      </c>
      <c r="E27" s="253" t="s">
        <v>83</v>
      </c>
      <c r="F27" s="242" t="s">
        <v>84</v>
      </c>
      <c r="G27" s="154">
        <f>SUM(G28:G30)</f>
        <v>33034</v>
      </c>
      <c r="H27" s="154">
        <f>SUM(H28:H30)</f>
        <v>22139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33034</v>
      </c>
      <c r="H28" s="152">
        <v>22139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2946</v>
      </c>
      <c r="H31" s="152">
        <v>10894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35980</v>
      </c>
      <c r="H33" s="154">
        <f>H27+H31+H32</f>
        <v>33033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36</v>
      </c>
      <c r="D34" s="155">
        <f>SUM(D35:D38)</f>
        <v>36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25</v>
      </c>
      <c r="D35" s="151">
        <v>25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63043</v>
      </c>
      <c r="H36" s="154">
        <f>H25+H17+H33</f>
        <v>60097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813</v>
      </c>
      <c r="H44" s="152">
        <v>813</v>
      </c>
    </row>
    <row r="45" spans="1:15" ht="15">
      <c r="A45" s="235" t="s">
        <v>136</v>
      </c>
      <c r="B45" s="249" t="s">
        <v>137</v>
      </c>
      <c r="C45" s="155">
        <f>C34+C39+C44</f>
        <v>36</v>
      </c>
      <c r="D45" s="155">
        <f>D34+D39+D44</f>
        <v>36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16</v>
      </c>
      <c r="H46" s="152">
        <v>16</v>
      </c>
    </row>
    <row r="47" spans="1:13" ht="15">
      <c r="A47" s="235" t="s">
        <v>143</v>
      </c>
      <c r="B47" s="241" t="s">
        <v>144</v>
      </c>
      <c r="C47" s="151">
        <v>3129</v>
      </c>
      <c r="D47" s="151">
        <v>3129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336</v>
      </c>
      <c r="H48" s="152">
        <v>326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1165</v>
      </c>
      <c r="H49" s="154">
        <f>SUM(H43:H48)</f>
        <v>1155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3129</v>
      </c>
      <c r="D51" s="155">
        <f>SUM(D47:D50)</f>
        <v>3129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424</v>
      </c>
      <c r="H53" s="152">
        <v>424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19</v>
      </c>
      <c r="H54" s="152">
        <v>19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33822</v>
      </c>
      <c r="D55" s="155">
        <f>D19+D20+D21+D27+D32+D45+D51+D53+D54</f>
        <v>32263</v>
      </c>
      <c r="E55" s="237" t="s">
        <v>172</v>
      </c>
      <c r="F55" s="261" t="s">
        <v>173</v>
      </c>
      <c r="G55" s="154">
        <f>G49+G51+G52+G53+G54</f>
        <v>1608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5563</v>
      </c>
      <c r="D58" s="151">
        <v>6277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165</v>
      </c>
      <c r="D59" s="151">
        <v>310</v>
      </c>
      <c r="E59" s="251" t="s">
        <v>181</v>
      </c>
      <c r="F59" s="242" t="s">
        <v>182</v>
      </c>
      <c r="G59" s="152">
        <v>428</v>
      </c>
      <c r="H59" s="152">
        <v>693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4084</v>
      </c>
      <c r="D61" s="151">
        <v>3391</v>
      </c>
      <c r="E61" s="243" t="s">
        <v>189</v>
      </c>
      <c r="F61" s="272" t="s">
        <v>190</v>
      </c>
      <c r="G61" s="154">
        <f>SUM(G62:G68)</f>
        <v>9537</v>
      </c>
      <c r="H61" s="154">
        <f>SUM(H62:H68)</f>
        <v>7545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75</v>
      </c>
      <c r="H62" s="152">
        <v>79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22</v>
      </c>
      <c r="H63" s="152">
        <v>31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9812</v>
      </c>
      <c r="D64" s="155">
        <f>SUM(D58:D63)</f>
        <v>9978</v>
      </c>
      <c r="E64" s="237" t="s">
        <v>200</v>
      </c>
      <c r="F64" s="242" t="s">
        <v>201</v>
      </c>
      <c r="G64" s="152">
        <v>7307</v>
      </c>
      <c r="H64" s="152">
        <v>5642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97</v>
      </c>
      <c r="H65" s="152">
        <v>147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1438</v>
      </c>
      <c r="H66" s="152">
        <v>1236</v>
      </c>
    </row>
    <row r="67" spans="1:8" ht="15">
      <c r="A67" s="235" t="s">
        <v>207</v>
      </c>
      <c r="B67" s="241" t="s">
        <v>208</v>
      </c>
      <c r="C67" s="151">
        <v>17</v>
      </c>
      <c r="D67" s="151"/>
      <c r="E67" s="237" t="s">
        <v>209</v>
      </c>
      <c r="F67" s="242" t="s">
        <v>210</v>
      </c>
      <c r="G67" s="152">
        <v>415</v>
      </c>
      <c r="H67" s="152">
        <v>325</v>
      </c>
    </row>
    <row r="68" spans="1:8" ht="15">
      <c r="A68" s="235" t="s">
        <v>211</v>
      </c>
      <c r="B68" s="241" t="s">
        <v>212</v>
      </c>
      <c r="C68" s="151">
        <f>12520-17</f>
        <v>12503</v>
      </c>
      <c r="D68" s="151">
        <v>9767</v>
      </c>
      <c r="E68" s="237" t="s">
        <v>213</v>
      </c>
      <c r="F68" s="242" t="s">
        <v>214</v>
      </c>
      <c r="G68" s="152">
        <v>183</v>
      </c>
      <c r="H68" s="152">
        <v>85</v>
      </c>
    </row>
    <row r="69" spans="1:8" ht="15">
      <c r="A69" s="235" t="s">
        <v>215</v>
      </c>
      <c r="B69" s="241" t="s">
        <v>216</v>
      </c>
      <c r="C69" s="151">
        <v>1328</v>
      </c>
      <c r="D69" s="151">
        <v>2106</v>
      </c>
      <c r="E69" s="251" t="s">
        <v>78</v>
      </c>
      <c r="F69" s="242" t="s">
        <v>217</v>
      </c>
      <c r="G69" s="152">
        <v>26</v>
      </c>
      <c r="H69" s="152">
        <v>16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9991</v>
      </c>
      <c r="H71" s="161">
        <f>H59+H60+H61+H69+H70</f>
        <v>8254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970</v>
      </c>
      <c r="D72" s="151">
        <v>1338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24</v>
      </c>
      <c r="D74" s="151">
        <v>24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14842</v>
      </c>
      <c r="D75" s="155">
        <f>SUM(D67:D74)</f>
        <v>13235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1581</v>
      </c>
      <c r="D78" s="155">
        <f>SUM(D79:D81)</f>
        <v>1689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9991</v>
      </c>
      <c r="H79" s="162">
        <f>H71+H74+H75+H76</f>
        <v>8254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1581</v>
      </c>
      <c r="D81" s="151">
        <v>1689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1581</v>
      </c>
      <c r="D84" s="155">
        <f>D83+D82+D78</f>
        <v>1689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4015</v>
      </c>
      <c r="D88" s="151">
        <v>2364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10464</v>
      </c>
      <c r="D89" s="151">
        <v>10321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14497</v>
      </c>
      <c r="D91" s="155">
        <f>SUM(D87:D90)</f>
        <v>12702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88</v>
      </c>
      <c r="D92" s="151">
        <v>82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40820</v>
      </c>
      <c r="D93" s="155">
        <f>D64+D75+D84+D91+D92</f>
        <v>37686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74642</v>
      </c>
      <c r="D94" s="164">
        <f>D93+D55</f>
        <v>69949</v>
      </c>
      <c r="E94" s="449" t="s">
        <v>270</v>
      </c>
      <c r="F94" s="289" t="s">
        <v>271</v>
      </c>
      <c r="G94" s="165">
        <f>G36+G39+G55+G79</f>
        <v>74642</v>
      </c>
      <c r="H94" s="165">
        <f>H36+H39+H55+H79</f>
        <v>69949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B22">
      <selection activeCell="C13" sqref="C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41364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10190</v>
      </c>
      <c r="D9" s="46">
        <v>11104</v>
      </c>
      <c r="E9" s="298" t="s">
        <v>285</v>
      </c>
      <c r="F9" s="549" t="s">
        <v>286</v>
      </c>
      <c r="G9" s="550">
        <v>20917</v>
      </c>
      <c r="H9" s="550">
        <v>23794</v>
      </c>
    </row>
    <row r="10" spans="1:8" ht="12">
      <c r="A10" s="298" t="s">
        <v>287</v>
      </c>
      <c r="B10" s="299" t="s">
        <v>288</v>
      </c>
      <c r="C10" s="46">
        <v>1626</v>
      </c>
      <c r="D10" s="46">
        <v>1663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1628</v>
      </c>
      <c r="D11" s="46">
        <v>1621</v>
      </c>
      <c r="E11" s="300" t="s">
        <v>293</v>
      </c>
      <c r="F11" s="549" t="s">
        <v>294</v>
      </c>
      <c r="G11" s="550">
        <v>98</v>
      </c>
      <c r="H11" s="550">
        <v>69</v>
      </c>
    </row>
    <row r="12" spans="1:8" ht="12">
      <c r="A12" s="298" t="s">
        <v>295</v>
      </c>
      <c r="B12" s="299" t="s">
        <v>296</v>
      </c>
      <c r="C12" s="46">
        <v>3908</v>
      </c>
      <c r="D12" s="46">
        <v>4323</v>
      </c>
      <c r="E12" s="300" t="s">
        <v>78</v>
      </c>
      <c r="F12" s="549" t="s">
        <v>297</v>
      </c>
      <c r="G12" s="550">
        <v>303</v>
      </c>
      <c r="H12" s="550">
        <v>225</v>
      </c>
    </row>
    <row r="13" spans="1:18" ht="12">
      <c r="A13" s="298" t="s">
        <v>298</v>
      </c>
      <c r="B13" s="299" t="s">
        <v>299</v>
      </c>
      <c r="C13" s="46">
        <v>890</v>
      </c>
      <c r="D13" s="46">
        <v>927</v>
      </c>
      <c r="E13" s="301" t="s">
        <v>51</v>
      </c>
      <c r="F13" s="551" t="s">
        <v>300</v>
      </c>
      <c r="G13" s="548">
        <f>SUM(G9:G12)</f>
        <v>21318</v>
      </c>
      <c r="H13" s="548">
        <f>SUM(H9:H12)</f>
        <v>24088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50</v>
      </c>
      <c r="D14" s="46">
        <v>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-565</v>
      </c>
      <c r="D15" s="47">
        <v>-112</v>
      </c>
      <c r="E15" s="296" t="s">
        <v>305</v>
      </c>
      <c r="F15" s="554" t="s">
        <v>306</v>
      </c>
      <c r="G15" s="550">
        <v>3</v>
      </c>
      <c r="H15" s="550"/>
    </row>
    <row r="16" spans="1:8" ht="12">
      <c r="A16" s="298" t="s">
        <v>307</v>
      </c>
      <c r="B16" s="299" t="s">
        <v>308</v>
      </c>
      <c r="C16" s="47">
        <v>315</v>
      </c>
      <c r="D16" s="47">
        <v>62</v>
      </c>
      <c r="E16" s="298" t="s">
        <v>309</v>
      </c>
      <c r="F16" s="552" t="s">
        <v>310</v>
      </c>
      <c r="G16" s="555">
        <v>3</v>
      </c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18042</v>
      </c>
      <c r="D19" s="49">
        <f>SUM(D9:D15)+D16</f>
        <v>19595</v>
      </c>
      <c r="E19" s="304" t="s">
        <v>317</v>
      </c>
      <c r="F19" s="552" t="s">
        <v>318</v>
      </c>
      <c r="G19" s="550">
        <v>34</v>
      </c>
      <c r="H19" s="550">
        <v>59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25</v>
      </c>
      <c r="E22" s="304" t="s">
        <v>326</v>
      </c>
      <c r="F22" s="552" t="s">
        <v>327</v>
      </c>
      <c r="G22" s="550">
        <v>52</v>
      </c>
      <c r="H22" s="550">
        <v>14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56</v>
      </c>
      <c r="D24" s="46">
        <v>11</v>
      </c>
      <c r="E24" s="301" t="s">
        <v>103</v>
      </c>
      <c r="F24" s="554" t="s">
        <v>334</v>
      </c>
      <c r="G24" s="548">
        <f>SUM(G19:G23)</f>
        <v>86</v>
      </c>
      <c r="H24" s="548">
        <f>SUM(H19:H23)</f>
        <v>73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24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92</v>
      </c>
      <c r="D26" s="49">
        <f>SUM(D22:D25)</f>
        <v>60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18134</v>
      </c>
      <c r="D28" s="50">
        <f>D26+D19</f>
        <v>19655</v>
      </c>
      <c r="E28" s="127" t="s">
        <v>339</v>
      </c>
      <c r="F28" s="554" t="s">
        <v>340</v>
      </c>
      <c r="G28" s="548">
        <f>G13+G15+G24</f>
        <v>21407</v>
      </c>
      <c r="H28" s="548">
        <f>H13+H15+H24</f>
        <v>24161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3273</v>
      </c>
      <c r="D30" s="50">
        <f>IF((H28-D28)&gt;0,H28-D28,0)</f>
        <v>4506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18134</v>
      </c>
      <c r="D33" s="49">
        <f>D28-D31+D32</f>
        <v>19655</v>
      </c>
      <c r="E33" s="127" t="s">
        <v>353</v>
      </c>
      <c r="F33" s="554" t="s">
        <v>354</v>
      </c>
      <c r="G33" s="53">
        <f>G32-G31+G28</f>
        <v>21407</v>
      </c>
      <c r="H33" s="53">
        <f>H32-H31+H28</f>
        <v>24161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3273</v>
      </c>
      <c r="D34" s="50">
        <f>IF((H33-D33)&gt;0,H33-D33,0)</f>
        <v>4506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327</v>
      </c>
      <c r="D35" s="49">
        <f>D36+D37+D38</f>
        <v>451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327</v>
      </c>
      <c r="D36" s="46">
        <v>451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2946</v>
      </c>
      <c r="D39" s="460">
        <f>+IF((H33-D33-D35)&gt;0,H33-D33-D35,0)</f>
        <v>4055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2946</v>
      </c>
      <c r="D41" s="52">
        <f>IF(H39=0,IF(D39-D40&gt;0,D39-D40+H40,0),IF(H39-H40&lt;0,H40-H39+D39,0))</f>
        <v>4055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21407</v>
      </c>
      <c r="D42" s="53">
        <f>D33+D35+D39</f>
        <v>24161</v>
      </c>
      <c r="E42" s="128" t="s">
        <v>380</v>
      </c>
      <c r="F42" s="129" t="s">
        <v>381</v>
      </c>
      <c r="G42" s="53">
        <f>G39+G33</f>
        <v>21407</v>
      </c>
      <c r="H42" s="53">
        <f>H39+H33</f>
        <v>24161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41380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3">
      <selection activeCell="C48" sqref="C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41364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20778</v>
      </c>
      <c r="D10" s="54">
        <v>23008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-11587</v>
      </c>
      <c r="D11" s="54">
        <v>-13744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-4488</v>
      </c>
      <c r="D13" s="54">
        <v>-5689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</v>
      </c>
      <c r="D14" s="54">
        <v>-16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-901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142</v>
      </c>
      <c r="D16" s="54">
        <v>60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>
        <v>-5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-8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-299</v>
      </c>
      <c r="D19" s="54">
        <v>-55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4527</v>
      </c>
      <c r="D20" s="55">
        <f>SUM(D10:D19)</f>
        <v>2649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-2445</v>
      </c>
      <c r="D22" s="54">
        <v>-1060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-2445</v>
      </c>
      <c r="D32" s="55">
        <f>SUM(D22:D31)</f>
        <v>-1060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-265</v>
      </c>
      <c r="D37" s="54">
        <v>-265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</v>
      </c>
      <c r="D38" s="54">
        <v>-8</v>
      </c>
      <c r="E38" s="130"/>
      <c r="F38" s="130"/>
    </row>
    <row r="39" spans="1:6" ht="12">
      <c r="A39" s="332" t="s">
        <v>442</v>
      </c>
      <c r="B39" s="333" t="s">
        <v>443</v>
      </c>
      <c r="C39" s="54">
        <v>-9</v>
      </c>
      <c r="D39" s="54">
        <v>-23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-287</v>
      </c>
      <c r="D42" s="55">
        <f>SUM(D34:D41)</f>
        <v>-305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1795</v>
      </c>
      <c r="D43" s="55">
        <f>D42+D32+D20</f>
        <v>1284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12702</v>
      </c>
      <c r="D44" s="132">
        <v>14784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14497</v>
      </c>
      <c r="D45" s="55">
        <f>D44+D43</f>
        <v>16068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4033</v>
      </c>
      <c r="D46" s="56">
        <v>4973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12044</v>
      </c>
      <c r="D47" s="56">
        <v>11095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7">
      <selection activeCell="I17" sqref="I17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41364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13014</v>
      </c>
      <c r="D11" s="58">
        <f>'справка №1-БАЛАНС'!H19</f>
        <v>0</v>
      </c>
      <c r="E11" s="58">
        <f>'справка №1-БАЛАНС'!H20</f>
        <v>11137</v>
      </c>
      <c r="F11" s="58">
        <f>'справка №1-БАЛАНС'!H22</f>
        <v>1330</v>
      </c>
      <c r="G11" s="58">
        <f>'справка №1-БАЛАНС'!H23</f>
        <v>0</v>
      </c>
      <c r="H11" s="60">
        <v>1583</v>
      </c>
      <c r="I11" s="58">
        <f>'справка №1-БАЛАНС'!H28+'справка №1-БАЛАНС'!H31</f>
        <v>33033</v>
      </c>
      <c r="J11" s="58">
        <f>'справка №1-БАЛАНС'!H29+'справка №1-БАЛАНС'!H32</f>
        <v>0</v>
      </c>
      <c r="K11" s="60"/>
      <c r="L11" s="344">
        <f>SUM(C11:K11)</f>
        <v>60097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13014</v>
      </c>
      <c r="D15" s="61">
        <f aca="true" t="shared" si="2" ref="D15:M15">D11+D12</f>
        <v>0</v>
      </c>
      <c r="E15" s="61">
        <f t="shared" si="2"/>
        <v>11137</v>
      </c>
      <c r="F15" s="61">
        <f t="shared" si="2"/>
        <v>1330</v>
      </c>
      <c r="G15" s="61">
        <f t="shared" si="2"/>
        <v>0</v>
      </c>
      <c r="H15" s="61">
        <f t="shared" si="2"/>
        <v>1583</v>
      </c>
      <c r="I15" s="61">
        <f t="shared" si="2"/>
        <v>33033</v>
      </c>
      <c r="J15" s="61">
        <f t="shared" si="2"/>
        <v>0</v>
      </c>
      <c r="K15" s="61">
        <f t="shared" si="2"/>
        <v>0</v>
      </c>
      <c r="L15" s="344">
        <f t="shared" si="1"/>
        <v>60097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2946</v>
      </c>
      <c r="J16" s="345">
        <f>+'справка №1-БАЛАНС'!G32</f>
        <v>0</v>
      </c>
      <c r="K16" s="60"/>
      <c r="L16" s="344">
        <f t="shared" si="1"/>
        <v>2946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</v>
      </c>
      <c r="F28" s="60"/>
      <c r="G28" s="60"/>
      <c r="H28" s="60"/>
      <c r="I28" s="60">
        <v>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13014</v>
      </c>
      <c r="D29" s="59">
        <f aca="true" t="shared" si="6" ref="D29:M29">D17+D20+D21+D24+D28+D27+D15+D16</f>
        <v>0</v>
      </c>
      <c r="E29" s="59">
        <f t="shared" si="6"/>
        <v>11136</v>
      </c>
      <c r="F29" s="59">
        <f t="shared" si="6"/>
        <v>1330</v>
      </c>
      <c r="G29" s="59">
        <f t="shared" si="6"/>
        <v>0</v>
      </c>
      <c r="H29" s="59">
        <f t="shared" si="6"/>
        <v>1583</v>
      </c>
      <c r="I29" s="59">
        <f t="shared" si="6"/>
        <v>35980</v>
      </c>
      <c r="J29" s="59">
        <f t="shared" si="6"/>
        <v>0</v>
      </c>
      <c r="K29" s="59">
        <f t="shared" si="6"/>
        <v>0</v>
      </c>
      <c r="L29" s="344">
        <f t="shared" si="1"/>
        <v>63043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13014</v>
      </c>
      <c r="D32" s="59">
        <f t="shared" si="7"/>
        <v>0</v>
      </c>
      <c r="E32" s="59">
        <f t="shared" si="7"/>
        <v>11136</v>
      </c>
      <c r="F32" s="59">
        <f t="shared" si="7"/>
        <v>1330</v>
      </c>
      <c r="G32" s="59">
        <f t="shared" si="7"/>
        <v>0</v>
      </c>
      <c r="H32" s="59">
        <f t="shared" si="7"/>
        <v>1583</v>
      </c>
      <c r="I32" s="59">
        <f t="shared" si="7"/>
        <v>35980</v>
      </c>
      <c r="J32" s="59">
        <f t="shared" si="7"/>
        <v>0</v>
      </c>
      <c r="K32" s="59">
        <f t="shared" si="7"/>
        <v>0</v>
      </c>
      <c r="L32" s="344">
        <f t="shared" si="1"/>
        <v>63043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7">
      <selection activeCell="L22" sqref="L22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"М+С ХИДРАВЛИК" АД гр.КАЗАНЛЪК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0" t="s">
        <v>5</v>
      </c>
      <c r="B3" s="601"/>
      <c r="C3" s="603">
        <f>'справка №1-БАЛАНС'!E5</f>
        <v>41364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60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16317</v>
      </c>
      <c r="E10" s="189">
        <v>73</v>
      </c>
      <c r="F10" s="189"/>
      <c r="G10" s="74">
        <f aca="true" t="shared" si="2" ref="G10:G39">D10+E10-F10</f>
        <v>16390</v>
      </c>
      <c r="H10" s="65"/>
      <c r="I10" s="65"/>
      <c r="J10" s="74">
        <f aca="true" t="shared" si="3" ref="J10:J39">G10+H10-I10</f>
        <v>16390</v>
      </c>
      <c r="K10" s="65">
        <v>4253</v>
      </c>
      <c r="L10" s="65">
        <v>162</v>
      </c>
      <c r="M10" s="65"/>
      <c r="N10" s="74">
        <f aca="true" t="shared" si="4" ref="N10:N39">K10+L10-M10</f>
        <v>4415</v>
      </c>
      <c r="O10" s="65"/>
      <c r="P10" s="65"/>
      <c r="Q10" s="74">
        <f t="shared" si="0"/>
        <v>4415</v>
      </c>
      <c r="R10" s="74">
        <f t="shared" si="1"/>
        <v>11975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60564</v>
      </c>
      <c r="E11" s="189">
        <v>3799</v>
      </c>
      <c r="F11" s="189">
        <v>19</v>
      </c>
      <c r="G11" s="74">
        <f t="shared" si="2"/>
        <v>64344</v>
      </c>
      <c r="H11" s="65"/>
      <c r="I11" s="65"/>
      <c r="J11" s="74">
        <f t="shared" si="3"/>
        <v>64344</v>
      </c>
      <c r="K11" s="65">
        <v>49036</v>
      </c>
      <c r="L11" s="65">
        <v>1365</v>
      </c>
      <c r="M11" s="65">
        <v>19</v>
      </c>
      <c r="N11" s="74">
        <f t="shared" si="4"/>
        <v>50382</v>
      </c>
      <c r="O11" s="65"/>
      <c r="P11" s="65"/>
      <c r="Q11" s="74">
        <f t="shared" si="0"/>
        <v>50382</v>
      </c>
      <c r="R11" s="74">
        <f t="shared" si="1"/>
        <v>13962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2630</v>
      </c>
      <c r="E12" s="189"/>
      <c r="F12" s="189"/>
      <c r="G12" s="74">
        <f t="shared" si="2"/>
        <v>2630</v>
      </c>
      <c r="H12" s="65"/>
      <c r="I12" s="65"/>
      <c r="J12" s="74">
        <f t="shared" si="3"/>
        <v>2630</v>
      </c>
      <c r="K12" s="65">
        <v>629</v>
      </c>
      <c r="L12" s="65">
        <v>26</v>
      </c>
      <c r="M12" s="65"/>
      <c r="N12" s="74">
        <f t="shared" si="4"/>
        <v>655</v>
      </c>
      <c r="O12" s="65"/>
      <c r="P12" s="65"/>
      <c r="Q12" s="74">
        <f t="shared" si="0"/>
        <v>655</v>
      </c>
      <c r="R12" s="74">
        <f t="shared" si="1"/>
        <v>1975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1355</v>
      </c>
      <c r="E13" s="189"/>
      <c r="F13" s="189"/>
      <c r="G13" s="74">
        <f t="shared" si="2"/>
        <v>1355</v>
      </c>
      <c r="H13" s="65"/>
      <c r="I13" s="65"/>
      <c r="J13" s="74">
        <f t="shared" si="3"/>
        <v>1355</v>
      </c>
      <c r="K13" s="65">
        <v>708</v>
      </c>
      <c r="L13" s="65">
        <v>46</v>
      </c>
      <c r="M13" s="65"/>
      <c r="N13" s="74">
        <f t="shared" si="4"/>
        <v>754</v>
      </c>
      <c r="O13" s="65"/>
      <c r="P13" s="65"/>
      <c r="Q13" s="74">
        <f t="shared" si="0"/>
        <v>754</v>
      </c>
      <c r="R13" s="74">
        <f t="shared" si="1"/>
        <v>601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1170</v>
      </c>
      <c r="E14" s="189">
        <v>20</v>
      </c>
      <c r="F14" s="189"/>
      <c r="G14" s="74">
        <f t="shared" si="2"/>
        <v>1190</v>
      </c>
      <c r="H14" s="65"/>
      <c r="I14" s="65"/>
      <c r="J14" s="74">
        <f t="shared" si="3"/>
        <v>1190</v>
      </c>
      <c r="K14" s="65">
        <v>999</v>
      </c>
      <c r="L14" s="65">
        <v>13</v>
      </c>
      <c r="M14" s="65"/>
      <c r="N14" s="74">
        <f t="shared" si="4"/>
        <v>1012</v>
      </c>
      <c r="O14" s="65"/>
      <c r="P14" s="65"/>
      <c r="Q14" s="74">
        <f t="shared" si="0"/>
        <v>1012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1439</v>
      </c>
      <c r="E15" s="457">
        <v>3140</v>
      </c>
      <c r="F15" s="457">
        <v>3872</v>
      </c>
      <c r="G15" s="74">
        <f t="shared" si="2"/>
        <v>707</v>
      </c>
      <c r="H15" s="458"/>
      <c r="I15" s="458"/>
      <c r="J15" s="74">
        <f t="shared" si="3"/>
        <v>707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84603</v>
      </c>
      <c r="E17" s="194">
        <f>SUM(E9:E16)</f>
        <v>7032</v>
      </c>
      <c r="F17" s="194">
        <f>SUM(F9:F16)</f>
        <v>3891</v>
      </c>
      <c r="G17" s="74">
        <f t="shared" si="2"/>
        <v>87744</v>
      </c>
      <c r="H17" s="75">
        <f>SUM(H9:H16)</f>
        <v>0</v>
      </c>
      <c r="I17" s="75">
        <f>SUM(I9:I16)</f>
        <v>0</v>
      </c>
      <c r="J17" s="74">
        <f t="shared" si="3"/>
        <v>87744</v>
      </c>
      <c r="K17" s="75">
        <f>SUM(K9:K16)</f>
        <v>55625</v>
      </c>
      <c r="L17" s="75">
        <f>SUM(L9:L16)</f>
        <v>1612</v>
      </c>
      <c r="M17" s="75">
        <f>SUM(M9:M16)</f>
        <v>19</v>
      </c>
      <c r="N17" s="74">
        <f t="shared" si="4"/>
        <v>57218</v>
      </c>
      <c r="O17" s="75">
        <f>SUM(O9:O16)</f>
        <v>0</v>
      </c>
      <c r="P17" s="75">
        <f>SUM(P9:P16)</f>
        <v>0</v>
      </c>
      <c r="Q17" s="74">
        <f t="shared" si="5"/>
        <v>57218</v>
      </c>
      <c r="R17" s="74">
        <f t="shared" si="6"/>
        <v>30526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>
        <v>1</v>
      </c>
      <c r="F21" s="189"/>
      <c r="G21" s="74">
        <f t="shared" si="2"/>
        <v>38</v>
      </c>
      <c r="H21" s="65"/>
      <c r="I21" s="65"/>
      <c r="J21" s="74">
        <f t="shared" si="3"/>
        <v>38</v>
      </c>
      <c r="K21" s="65">
        <v>31</v>
      </c>
      <c r="L21" s="65">
        <v>2</v>
      </c>
      <c r="M21" s="65"/>
      <c r="N21" s="74">
        <f t="shared" si="4"/>
        <v>33</v>
      </c>
      <c r="O21" s="65"/>
      <c r="P21" s="65"/>
      <c r="Q21" s="74">
        <f t="shared" si="5"/>
        <v>33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1261</v>
      </c>
      <c r="E22" s="189">
        <v>25</v>
      </c>
      <c r="F22" s="189"/>
      <c r="G22" s="74">
        <f t="shared" si="2"/>
        <v>1286</v>
      </c>
      <c r="H22" s="65"/>
      <c r="I22" s="65"/>
      <c r="J22" s="74">
        <f t="shared" si="3"/>
        <v>1286</v>
      </c>
      <c r="K22" s="65">
        <v>1191</v>
      </c>
      <c r="L22" s="65">
        <v>12</v>
      </c>
      <c r="M22" s="65"/>
      <c r="N22" s="74">
        <f t="shared" si="4"/>
        <v>1203</v>
      </c>
      <c r="O22" s="65"/>
      <c r="P22" s="65"/>
      <c r="Q22" s="74">
        <f t="shared" si="5"/>
        <v>1203</v>
      </c>
      <c r="R22" s="74">
        <f t="shared" si="6"/>
        <v>83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213</v>
      </c>
      <c r="L24" s="65">
        <v>2</v>
      </c>
      <c r="M24" s="65"/>
      <c r="N24" s="74">
        <f t="shared" si="4"/>
        <v>215</v>
      </c>
      <c r="O24" s="65"/>
      <c r="P24" s="65"/>
      <c r="Q24" s="74">
        <f t="shared" si="5"/>
        <v>215</v>
      </c>
      <c r="R24" s="74">
        <f t="shared" si="6"/>
        <v>43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1556</v>
      </c>
      <c r="E25" s="190">
        <f aca="true" t="shared" si="7" ref="E25:P25">SUM(E21:E24)</f>
        <v>26</v>
      </c>
      <c r="F25" s="190">
        <f t="shared" si="7"/>
        <v>0</v>
      </c>
      <c r="G25" s="67">
        <f t="shared" si="2"/>
        <v>1582</v>
      </c>
      <c r="H25" s="66">
        <f t="shared" si="7"/>
        <v>0</v>
      </c>
      <c r="I25" s="66">
        <f t="shared" si="7"/>
        <v>0</v>
      </c>
      <c r="J25" s="67">
        <f t="shared" si="3"/>
        <v>1582</v>
      </c>
      <c r="K25" s="66">
        <f t="shared" si="7"/>
        <v>1435</v>
      </c>
      <c r="L25" s="66">
        <f t="shared" si="7"/>
        <v>16</v>
      </c>
      <c r="M25" s="66">
        <f t="shared" si="7"/>
        <v>0</v>
      </c>
      <c r="N25" s="67">
        <f t="shared" si="4"/>
        <v>1451</v>
      </c>
      <c r="O25" s="66">
        <f t="shared" si="7"/>
        <v>0</v>
      </c>
      <c r="P25" s="66">
        <f t="shared" si="7"/>
        <v>0</v>
      </c>
      <c r="Q25" s="67">
        <f t="shared" si="5"/>
        <v>1451</v>
      </c>
      <c r="R25" s="67">
        <f t="shared" si="6"/>
        <v>131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36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36</v>
      </c>
      <c r="H27" s="70">
        <f t="shared" si="8"/>
        <v>0</v>
      </c>
      <c r="I27" s="70">
        <f t="shared" si="8"/>
        <v>0</v>
      </c>
      <c r="J27" s="71">
        <f t="shared" si="3"/>
        <v>36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25</v>
      </c>
      <c r="E28" s="189"/>
      <c r="F28" s="189"/>
      <c r="G28" s="74">
        <f t="shared" si="2"/>
        <v>25</v>
      </c>
      <c r="H28" s="65"/>
      <c r="I28" s="65"/>
      <c r="J28" s="74">
        <f t="shared" si="3"/>
        <v>25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36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</v>
      </c>
      <c r="H38" s="75">
        <f t="shared" si="12"/>
        <v>0</v>
      </c>
      <c r="I38" s="75">
        <f t="shared" si="12"/>
        <v>0</v>
      </c>
      <c r="J38" s="74">
        <f t="shared" si="3"/>
        <v>36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86195</v>
      </c>
      <c r="E40" s="438">
        <f>E17+E18+E19+E25+E38+E39</f>
        <v>7058</v>
      </c>
      <c r="F40" s="438">
        <f aca="true" t="shared" si="13" ref="F40:R40">F17+F18+F19+F25+F38+F39</f>
        <v>3891</v>
      </c>
      <c r="G40" s="438">
        <f t="shared" si="13"/>
        <v>89362</v>
      </c>
      <c r="H40" s="438">
        <f t="shared" si="13"/>
        <v>0</v>
      </c>
      <c r="I40" s="438">
        <f t="shared" si="13"/>
        <v>0</v>
      </c>
      <c r="J40" s="438">
        <f t="shared" si="13"/>
        <v>89362</v>
      </c>
      <c r="K40" s="438">
        <f t="shared" si="13"/>
        <v>57060</v>
      </c>
      <c r="L40" s="438">
        <f t="shared" si="13"/>
        <v>1628</v>
      </c>
      <c r="M40" s="438">
        <f t="shared" si="13"/>
        <v>19</v>
      </c>
      <c r="N40" s="438">
        <f t="shared" si="13"/>
        <v>58669</v>
      </c>
      <c r="O40" s="438">
        <f t="shared" si="13"/>
        <v>0</v>
      </c>
      <c r="P40" s="438">
        <f t="shared" si="13"/>
        <v>0</v>
      </c>
      <c r="Q40" s="438">
        <f t="shared" si="13"/>
        <v>58669</v>
      </c>
      <c r="R40" s="438">
        <f t="shared" si="13"/>
        <v>30693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6">
      <selection activeCell="AA38" sqref="AA38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41364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3129</v>
      </c>
      <c r="D11" s="119">
        <f>SUM(D12:D14)</f>
        <v>0</v>
      </c>
      <c r="E11" s="120">
        <f>SUM(E12:E14)</f>
        <v>3129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3129</v>
      </c>
      <c r="D12" s="108"/>
      <c r="E12" s="120">
        <f aca="true" t="shared" si="0" ref="E12:E42">C12-D12</f>
        <v>3129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3129</v>
      </c>
      <c r="D19" s="104">
        <f>D11+D15+D16</f>
        <v>0</v>
      </c>
      <c r="E19" s="118">
        <f>E11+E15+E16</f>
        <v>3129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17</v>
      </c>
      <c r="D24" s="119">
        <f>SUM(D25:D27)</f>
        <v>17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17</v>
      </c>
      <c r="D26" s="108">
        <v>17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12520-17</f>
        <v>12503</v>
      </c>
      <c r="D28" s="108">
        <f>12520-17</f>
        <v>12503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1328</v>
      </c>
      <c r="D29" s="108">
        <v>1328</v>
      </c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970</v>
      </c>
      <c r="D33" s="105">
        <f>SUM(D34:D37)</f>
        <v>970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970</v>
      </c>
      <c r="D34" s="108">
        <v>970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14842</v>
      </c>
      <c r="D43" s="104">
        <f>D24+D28+D29+D31+D30+D32+D33+D38</f>
        <v>14842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17971</v>
      </c>
      <c r="D44" s="103">
        <f>D43+D21+D19+D9</f>
        <v>14842</v>
      </c>
      <c r="E44" s="118">
        <f>E43+E21+E19+E9</f>
        <v>3129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813</v>
      </c>
      <c r="D56" s="103">
        <f>D57+D59</f>
        <v>0</v>
      </c>
      <c r="E56" s="119">
        <f t="shared" si="1"/>
        <v>813</v>
      </c>
      <c r="F56" s="103">
        <f>F57+F59</f>
        <v>5988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813</v>
      </c>
      <c r="D57" s="108"/>
      <c r="E57" s="119">
        <f t="shared" si="1"/>
        <v>813</v>
      </c>
      <c r="F57" s="108">
        <v>5988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>
        <v>16</v>
      </c>
      <c r="D62" s="108"/>
      <c r="E62" s="119">
        <f t="shared" si="1"/>
        <v>16</v>
      </c>
      <c r="F62" s="110">
        <v>84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336</v>
      </c>
      <c r="D64" s="108"/>
      <c r="E64" s="119">
        <f t="shared" si="1"/>
        <v>336</v>
      </c>
      <c r="F64" s="110">
        <v>300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1165</v>
      </c>
      <c r="D66" s="103">
        <f>D52+D56+D61+D62+D63+D64</f>
        <v>0</v>
      </c>
      <c r="E66" s="119">
        <f t="shared" si="1"/>
        <v>1165</v>
      </c>
      <c r="F66" s="103">
        <f>F52+F56+F61+F62+F63+F64</f>
        <v>6372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424</v>
      </c>
      <c r="D68" s="108"/>
      <c r="E68" s="119">
        <f t="shared" si="1"/>
        <v>424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75</v>
      </c>
      <c r="D71" s="105">
        <f>SUM(D72:D74)</f>
        <v>75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75</v>
      </c>
      <c r="D73" s="108">
        <v>75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428</v>
      </c>
      <c r="D75" s="103">
        <f>D76+D78</f>
        <v>428</v>
      </c>
      <c r="E75" s="103">
        <f>E76+E78</f>
        <v>0</v>
      </c>
      <c r="F75" s="103">
        <f>F76+F78</f>
        <v>1996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428</v>
      </c>
      <c r="D76" s="108">
        <v>428</v>
      </c>
      <c r="E76" s="119">
        <f t="shared" si="1"/>
        <v>0</v>
      </c>
      <c r="F76" s="108">
        <v>1996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9462</v>
      </c>
      <c r="D85" s="104">
        <f>SUM(D86:D90)+D94</f>
        <v>9462</v>
      </c>
      <c r="E85" s="104">
        <f>SUM(E86:E90)+E94</f>
        <v>0</v>
      </c>
      <c r="F85" s="104">
        <f>SUM(F86:F90)+F94</f>
        <v>64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22</v>
      </c>
      <c r="D86" s="108">
        <v>22</v>
      </c>
      <c r="E86" s="119">
        <f t="shared" si="1"/>
        <v>0</v>
      </c>
      <c r="F86" s="108">
        <v>64</v>
      </c>
    </row>
    <row r="87" spans="1:6" ht="12">
      <c r="A87" s="396" t="s">
        <v>747</v>
      </c>
      <c r="B87" s="397" t="s">
        <v>748</v>
      </c>
      <c r="C87" s="108">
        <v>7307</v>
      </c>
      <c r="D87" s="108">
        <v>7307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97</v>
      </c>
      <c r="D88" s="108">
        <v>97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1438</v>
      </c>
      <c r="D89" s="108">
        <v>1438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183</v>
      </c>
      <c r="D90" s="103">
        <f>SUM(D91:D93)</f>
        <v>183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82</v>
      </c>
      <c r="D91" s="108">
        <v>82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101</v>
      </c>
      <c r="D93" s="108">
        <v>101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v>415</v>
      </c>
      <c r="D94" s="108">
        <v>415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26</v>
      </c>
      <c r="D95" s="108">
        <v>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9991</v>
      </c>
      <c r="D96" s="104">
        <f>D85+D80+D75+D71+D95</f>
        <v>9991</v>
      </c>
      <c r="E96" s="104">
        <f>E85+E80+E75+E71+E95</f>
        <v>0</v>
      </c>
      <c r="F96" s="104">
        <f>F85+F80+F75+F71+F95</f>
        <v>2060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11580</v>
      </c>
      <c r="D97" s="104">
        <f>D96+D68+D66</f>
        <v>9991</v>
      </c>
      <c r="E97" s="104">
        <f>E96+E68+E66</f>
        <v>1589</v>
      </c>
      <c r="F97" s="104">
        <f>F96+F68+F66</f>
        <v>8432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878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41364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/>
      <c r="H24" s="98"/>
      <c r="I24" s="434">
        <f t="shared" si="0"/>
        <v>1581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0</v>
      </c>
      <c r="H26" s="85">
        <f t="shared" si="2"/>
        <v>0</v>
      </c>
      <c r="I26" s="434">
        <f t="shared" si="0"/>
        <v>1581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D169" sqref="D169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870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873</v>
      </c>
      <c r="B6" s="632">
        <f>'справка №1-БАЛАНС'!E5</f>
        <v>41364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863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864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865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866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867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868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869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874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20</v>
      </c>
      <c r="D97" s="429"/>
      <c r="E97" s="429">
        <f>SUM(E82:E96)</f>
        <v>0</v>
      </c>
      <c r="F97" s="442">
        <f>SUM(F82:F96)</f>
        <v>20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20</v>
      </c>
      <c r="D149" s="429"/>
      <c r="E149" s="429">
        <f>E148+E131+E114+E97</f>
        <v>0</v>
      </c>
      <c r="F149" s="442">
        <f>F148+F131+F114+F97</f>
        <v>20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3" t="s">
        <v>848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Takahiro Nagazaki</cp:lastModifiedBy>
  <cp:lastPrinted>2013-04-16T12:54:50Z</cp:lastPrinted>
  <dcterms:created xsi:type="dcterms:W3CDTF">2000-06-29T12:02:40Z</dcterms:created>
  <dcterms:modified xsi:type="dcterms:W3CDTF">2013-04-18T06:26:09Z</dcterms:modified>
  <cp:category/>
  <cp:version/>
  <cp:contentType/>
  <cp:contentStatus/>
</cp:coreProperties>
</file>