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<sst xmlns="http://schemas.openxmlformats.org/spreadsheetml/2006/main" count="2001" uniqueCount="698">
  <si>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</si>
  <si>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</si>
  <si>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</si>
  <si>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</si>
  <si>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</si>
  <si>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</si>
  <si>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</si>
  <si>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</si>
  <si>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</si>
  <si>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</si>
  <si>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</si>
  <si>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</si>
  <si>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</si>
  <si>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</si>
  <si>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</si>
  <si>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</si>
  <si>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</si>
  <si>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</si>
  <si>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</si>
  <si>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</si>
  <si>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</si>
  <si>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</si>
  <si>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</si>
  <si>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</si>
  <si>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</si>
  <si>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</si>
  <si>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</si>
  <si>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</si>
  <si>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</si>
  <si>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</si>
  <si>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</si>
  <si>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</si>
  <si>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</si>
  <si>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</si>
  <si>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</si>
  <si>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</si>
  <si>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</si>
  <si>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</si>
  <si>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</si>
  <si>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</si>
  <si>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</si>
  <si>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</si>
  <si>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</si>
  <si>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</si>
  <si>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</si>
  <si>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</si>
  <si>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</si>
  <si>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</si>
  <si>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</si>
  <si>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</si>
  <si>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</si>
  <si>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</si>
  <si>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</si>
  <si>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</si>
  <si>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</si>
  <si>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</si>
  <si>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</si>
  <si>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</si>
  <si>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</si>
  <si>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</si>
  <si>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</si>
  <si>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</si>
  <si>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</si>
  <si>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</si>
  <si>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</si>
  <si>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</si>
  <si>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</si>
  <si>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</si>
  <si>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</si>
  <si>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</si>
  <si>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</si>
  <si>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</si>
  <si>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</si>
  <si>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</si>
  <si>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</si>
  <si>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</si>
  <si>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</si>
  <si>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</si>
  <si>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</si>
  <si>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</si>
  <si>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</si>
  <si>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</si>
  <si>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</si>
  <si>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</si>
  <si>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</si>
  <si>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</si>
  <si>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</si>
  <si>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</si>
  <si>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</si>
  <si>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</si>
  <si>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</si>
  <si>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</si>
  <si>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</si>
  <si>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</si>
  <si>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</si>
  <si>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</si>
  <si>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</si>
  <si>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</si>
  <si>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</si>
  <si>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</si>
  <si>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</si>
  <si>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</si>
  <si>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</si>
  <si>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</si>
  <si>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</si>
  <si>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</si>
  <si>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</si>
  <si>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</si>
  <si>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</si>
  <si>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</si>
  <si>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</si>
  <si>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</si>
  <si>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</si>
  <si>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</si>
  <si>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</si>
  <si>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</si>
  <si>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</si>
  <si>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</si>
  <si>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</si>
  <si>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</si>
  <si>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</si>
  <si>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</si>
  <si>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</si>
  <si>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</si>
  <si>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</si>
  <si>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</si>
  <si>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</si>
  <si>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</si>
  <si>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</si>
  <si>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</si>
  <si>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</si>
  <si>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</si>
  <si>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</si>
  <si>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</si>
  <si>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</si>
  <si>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</si>
  <si>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</si>
  <si>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</si>
  <si>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</si>
  <si>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</si>
  <si>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</si>
  <si>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</si>
  <si>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</si>
  <si>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</si>
  <si>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</si>
  <si>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</si>
  <si>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</si>
  <si>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</si>
  <si>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</si>
  <si>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</si>
  <si>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</si>
  <si>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</si>
  <si>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</si>
  <si>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</si>
  <si>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</si>
  <si>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</si>
  <si>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</si>
  <si>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</si>
  <si>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</si>
  <si>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</si>
  <si>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</si>
  <si>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</si>
  <si>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</si>
  <si>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</si>
  <si>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</si>
  <si>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</si>
  <si>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</si>
  <si>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</si>
  <si>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</si>
  <si>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</si>
  <si>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</si>
  <si>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</si>
  <si>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</si>
  <si>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</si>
  <si>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</si>
  <si>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</si>
  <si>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</si>
  <si>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</si>
  <si>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</si>
  <si>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</si>
  <si>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</si>
  <si>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</si>
  <si>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</si>
  <si>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</si>
  <si>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</si>
  <si>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</si>
  <si>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</si>
  <si>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</si>
  <si>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</si>
  <si>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</si>
  <si>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</si>
  <si>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</si>
  <si>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</si>
  <si>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</si>
  <si>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</si>
  <si>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</si>
  <si>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</si>
  <si>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</si>
  <si>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</si>
  <si>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</si>
  <si>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</si>
  <si>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</si>
  <si>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</si>
  <si>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</si>
  <si>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</si>
  <si>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</si>
  <si>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</si>
  <si>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</si>
  <si>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</si>
  <si>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</si>
  <si>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</si>
  <si>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</si>
  <si>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</si>
  <si>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</si>
  <si>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</si>
  <si>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</si>
  <si>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</si>
  <si>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</si>
  <si>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</si>
  <si>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</si>
  <si>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</si>
  <si>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</si>
  <si>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</si>
  <si>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</si>
  <si>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</si>
  <si>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</si>
  <si>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</si>
  <si>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</si>
  <si>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</si>
  <si>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</si>
  <si>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</si>
  <si>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</si>
  <si>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</si>
  <si>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</si>
  <si>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</si>
  <si>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</si>
  <si>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</si>
  <si>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</si>
  <si>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</si>
  <si>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</si>
  <si>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</si>
  <si>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</si>
  <si>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</si>
  <si>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</si>
  <si>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</si>
  <si>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</si>
  <si>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</si>
  <si>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</si>
  <si>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</si>
  <si>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</si>
  <si>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</si>
  <si>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</si>
  <si>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</si>
  <si>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</si>
  <si>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</si>
  <si>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</si>
  <si>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</si>
  <si>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</si>
  <si>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</si>
  <si>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</si>
  <si>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</si>
  <si>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</si>
  <si>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</si>
  <si>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</si>
  <si>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</si>
  <si>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</si>
  <si>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</si>
  <si>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</si>
  <si>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</si>
  <si>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</si>
  <si>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</si>
  <si>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</si>
  <si>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</si>
  <si>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</si>
  <si>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</si>
  <si>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</si>
  <si>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</si>
  <si>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</si>
  <si>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</si>
  <si>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</si>
  <si>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</si>
  <si>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</si>
  <si>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</si>
  <si>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</si>
  <si>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</si>
  <si>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</si>
  <si>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</si>
  <si>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</si>
  <si>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</si>
  <si>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</si>
  <si>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</si>
  <si>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</si>
  <si>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</si>
  <si>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</si>
  <si>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</si>
  <si>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</si>
  <si>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</si>
  <si>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</si>
  <si>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</si>
  <si>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</si>
  <si>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</si>
  <si>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</si>
  <si>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</si>
  <si>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</si>
  <si>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</si>
  <si>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</si>
  <si>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</si>
  <si>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</si>
  <si>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</si>
  <si>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</si>
  <si>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</si>
  <si>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</si>
  <si>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</si>
  <si>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</si>
  <si>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</si>
  <si>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</si>
  <si>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</si>
  <si>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</si>
  <si>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</si>
  <si>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</si>
  <si>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</si>
  <si>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</si>
  <si>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</si>
  <si>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</si>
  <si>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</si>
  <si>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</si>
  <si>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</si>
  <si>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</si>
  <si>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</si>
  <si>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</si>
  <si>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</si>
  <si>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</si>
  <si>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</si>
  <si>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</si>
  <si>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</si>
  <si>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</si>
  <si>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</si>
  <si>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</si>
  <si>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</si>
  <si>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</si>
  <si>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</si>
  <si>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</si>
  <si>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</si>
  <si>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</si>
  <si>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</si>
  <si>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</si>
  <si>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</si>
  <si>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</si>
  <si>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</si>
  <si>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</si>
  <si>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</si>
  <si>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</si>
  <si>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</si>
  <si>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</si>
  <si>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</si>
  <si>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</si>
  <si>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</si>
  <si>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</si>
  <si>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</si>
  <si>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</si>
  <si>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</si>
  <si>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</si>
  <si>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</si>
  <si>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</si>
  <si>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</si>
  <si>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</si>
  <si>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</si>
  <si>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</si>
  <si>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</si>
  <si>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</si>
  <si>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</si>
  <si>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</si>
  <si>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</si>
  <si>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</si>
  <si>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</si>
  <si>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</si>
  <si>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</si>
  <si>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</si>
  <si>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</si>
  <si>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</si>
  <si>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</si>
  <si>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</si>
  <si>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</si>
  <si>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</si>
  <si>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</si>
  <si>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</si>
  <si>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</si>
  <si>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</si>
  <si>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</si>
  <si>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</si>
  <si>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</si>
  <si>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</si>
  <si>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</si>
  <si>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</si>
  <si>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</si>
  <si>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</si>
  <si>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</si>
  <si>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</si>
  <si>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</si>
  <si>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</si>
  <si>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</si>
  <si>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</si>
  <si>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</si>
  <si>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</si>
  <si>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</si>
  <si>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</si>
  <si>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</si>
  <si>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</si>
  <si>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</si>
  <si>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</si>
  <si>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</si>
  <si>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</si>
  <si>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</si>
  <si>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</si>
  <si>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</si>
  <si>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</si>
  <si>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</si>
  <si>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</si>
  <si>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</si>
  <si>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</si>
  <si>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</si>
  <si>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</si>
  <si>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</si>
  <si>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</si>
  <si>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</si>
  <si>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</si>
  <si>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</si>
  <si>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</si>
  <si>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</si>
  <si>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</si>
  <si>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</si>
  <si>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</si>
  <si>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</si>
  <si>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</si>
  <si>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</si>
  <si>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</si>
  <si>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</si>
  <si>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</si>
  <si>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</si>
  <si>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</si>
  <si>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</si>
  <si>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</si>
  <si>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</si>
  <si>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</si>
  <si>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</si>
  <si>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</si>
  <si>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</si>
  <si>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</si>
  <si>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</si>
  <si>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</si>
  <si>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</si>
  <si>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</si>
  <si>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</si>
  <si>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</si>
  <si>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</si>
  <si>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</si>
  <si>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</si>
  <si>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</si>
  <si>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</si>
  <si>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</si>
  <si>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</si>
  <si>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</si>
  <si>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</si>
  <si>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</si>
  <si>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</si>
  <si>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</si>
  <si>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</si>
  <si>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</si>
  <si>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</si>
  <si>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</si>
  <si>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</si>
  <si>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</si>
  <si>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</si>
  <si>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</si>
  <si>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</si>
  <si>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</si>
  <si>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</si>
  <si>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</si>
  <si>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</si>
  <si>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</si>
  <si>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</si>
  <si>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</si>
  <si>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</si>
  <si>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</si>
  <si>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</si>
  <si>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</si>
  <si>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</si>
  <si>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</si>
  <si>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</si>
  <si>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</si>
  <si>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</si>
  <si>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</si>
  <si>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</si>
  <si>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</si>
  <si>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</si>
  <si>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</si>
  <si>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</si>
  <si>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</si>
  <si>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</si>
  <si>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</si>
  <si>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</si>
  <si>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</si>
  <si>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</si>
  <si>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</si>
  <si>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</si>
  <si>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</si>
  <si>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</si>
  <si>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</si>
  <si>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</si>
  <si>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</si>
  <si>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</si>
  <si>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</si>
  <si>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</si>
  <si>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</si>
  <si>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</si>
  <si>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</si>
  <si>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</si>
  <si>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</si>
  <si>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</si>
  <si>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</si>
  <si>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</si>
  <si>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</si>
  <si>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</si>
  <si>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</si>
  <si>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</si>
  <si>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</si>
  <si>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</si>
  <si>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</si>
  <si>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</si>
  <si>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</si>
  <si>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</si>
  <si>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</si>
  <si>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</si>
  <si>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</si>
  <si>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</si>
  <si>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</si>
  <si>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</si>
  <si>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</si>
  <si>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</si>
  <si>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</si>
  <si>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</si>
  <si>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</si>
  <si>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</si>
  <si>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</si>
  <si>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</si>
  <si>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</si>
  <si>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</si>
  <si>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</si>
  <si>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</si>
  <si>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</si>
  <si>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</si>
  <si>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</si>
  <si>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</si>
  <si>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</si>
  <si>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</si>
  <si>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</si>
  <si>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</si>
  <si>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</si>
  <si>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</si>
  <si>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</si>
  <si>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</si>
  <si>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</si>
  <si>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</si>
  <si>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</si>
  <si>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</si>
  <si>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</si>
  <si>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</si>
  <si>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</si>
  <si>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</si>
  <si>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</si>
  <si>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</si>
  <si>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</si>
  <si>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</si>
  <si>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</si>
  <si>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</si>
  <si>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</si>
  <si>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</si>
  <si>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</si>
  <si>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</si>
  <si>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</si>
  <si>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</si>
  <si>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</si>
  <si>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</si>
  <si>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</si>
  <si>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</si>
  <si>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</si>
  <si>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</si>
  <si>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</si>
  <si>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</si>
  <si>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</si>
  <si>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</si>
  <si>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</si>
  <si>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</si>
  <si>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</si>
  <si>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</si>
  <si>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</si>
  <si>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</si>
  <si>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</si>
  <si>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</si>
  <si>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</si>
  <si>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</si>
  <si>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</si>
  <si>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</si>
  <si>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</si>
  <si>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</si>
  <si>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</si>
  <si>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</si>
  <si>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</si>
  <si>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</si>
  <si>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</si>
  <si>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</si>
  <si>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</si>
  <si>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</si>
  <si>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</si>
  <si>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</si>
  <si>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</si>
  <si>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</si>
  <si>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</si>
  <si>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</si>
  <si>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</si>
  <si>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</si>
  <si>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</si>
  <si>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</si>
  <si>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</si>
  <si>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</si>
  <si>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</si>
  <si>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</si>
  <si>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</si>
  <si>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</si>
  <si>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</si>
  <si>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</si>
  <si>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</si>
  <si>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</si>
  <si>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</si>
  <si>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</si>
  <si>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</si>
  <si>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</si>
  <si>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</si>
  <si>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</si>
  <si>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</si>
  <si>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</si>
  <si>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</si>
  <si>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</si>
  <si>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</si>
  <si>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</si>
  <si>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</si>
  <si>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</si>
  <si>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</si>
  <si>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</si>
  <si>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</si>
  <si>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</si>
  <si>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</si>
  <si>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</si>
  <si>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</si>
  <si>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</si>
  <si>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</si>
  <si>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</si>
  <si>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</si>
  <si>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</si>
  <si>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</si>
  <si>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</si>
  <si>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</si>
  <si>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</si>
  <si>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</si>
  <si>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</si>
  <si>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</si>
  <si>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</si>
  <si>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</si>
  <si>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</si>
  <si>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</si>
  <si>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</si>
  <si>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</si>
  <si>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</si>
  <si>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</si>
  <si>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</si>
  <si>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</si>
  <si>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</si>
  <si>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</si>
  <si>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</si>
  <si>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</si>
  <si>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</si>
  <si>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</si>
  <si>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</si>
  <si>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</si>
  <si>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</si>
  <si>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</si>
  <si>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</si>
  <si>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</si>
  <si>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</si>
  <si>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</si>
  <si>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</si>
  <si>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</si>
  <si>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</si>
  <si>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</si>
  <si>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</si>
  <si>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</si>
  <si>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</si>
  <si>
    <t>3 Oleotecno Hydraulic Components SRL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</si>
</sst>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">
      <c r="A1" s="1" t="s">
        <v>654</v>
      </c>
      <c r="B1" s="2"/>
      <c r="Z1" s="474">
        <v>1</v>
      </c>
      <c r="AA1" s="475">
        <f>IF(ISBLANK(_endDate),"",_endDate)</f>
        <v>45016</v>
      </c>
    </row>
    <row r="2" spans="1:27" ht="15">
      <c r="A2" s="462" t="s">
        <v>678</v>
      </c>
      <c r="B2" s="457"/>
      <c r="Z2" s="474">
        <v>2</v>
      </c>
      <c r="AA2" s="475">
        <f>IF(ISBLANK(_pdeReportingDate),"",_pdeReportingDate)</f>
        <v>45042</v>
      </c>
    </row>
    <row r="3" spans="1:27" ht="1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">
      <c r="A4" s="456" t="s">
        <v>679</v>
      </c>
      <c r="B4" s="457"/>
    </row>
    <row r="5" spans="1:2" ht="30.75">
      <c r="A5" s="460" t="s">
        <v>680</v>
      </c>
      <c r="B5" s="46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4">
        <v>44927</v>
      </c>
    </row>
    <row r="10" spans="1:2" ht="15">
      <c r="A10" s="7" t="s">
        <v>2</v>
      </c>
      <c r="B10" s="354">
        <v>45016</v>
      </c>
    </row>
    <row r="11" spans="1:2" ht="15">
      <c r="A11" s="7" t="s">
        <v>666</v>
      </c>
      <c r="B11" s="354">
        <v>45042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3" t="s">
        <v>682</v>
      </c>
    </row>
    <row r="15" spans="1:2" ht="15">
      <c r="A15" s="10" t="s">
        <v>658</v>
      </c>
      <c r="B15" s="355" t="s">
        <v>616</v>
      </c>
    </row>
    <row r="16" spans="1:2" ht="15">
      <c r="A16" s="7" t="s">
        <v>3</v>
      </c>
      <c r="B16" s="353" t="s">
        <v>683</v>
      </c>
    </row>
    <row r="17" spans="1:2" ht="15">
      <c r="A17" s="7" t="s">
        <v>614</v>
      </c>
      <c r="B17" s="353" t="s">
        <v>684</v>
      </c>
    </row>
    <row r="18" spans="1:2" ht="15">
      <c r="A18" s="7" t="s">
        <v>613</v>
      </c>
      <c r="B18" s="353" t="s">
        <v>685</v>
      </c>
    </row>
    <row r="19" spans="1:2" ht="15">
      <c r="A19" s="7" t="s">
        <v>4</v>
      </c>
      <c r="B19" s="353" t="s">
        <v>686</v>
      </c>
    </row>
    <row r="20" spans="1:2" ht="15">
      <c r="A20" s="7" t="s">
        <v>5</v>
      </c>
      <c r="B20" s="353" t="s">
        <v>686</v>
      </c>
    </row>
    <row r="21" spans="1:2" ht="15">
      <c r="A21" s="10" t="s">
        <v>6</v>
      </c>
      <c r="B21" s="355" t="s">
        <v>687</v>
      </c>
    </row>
    <row r="22" spans="1:2" ht="15">
      <c r="A22" s="10" t="s">
        <v>611</v>
      </c>
      <c r="B22" s="355" t="s">
        <v>688</v>
      </c>
    </row>
    <row r="23" spans="1:2" ht="15">
      <c r="A23" s="10" t="s">
        <v>7</v>
      </c>
      <c r="B23" s="464" t="s">
        <v>689</v>
      </c>
    </row>
    <row r="24" spans="1:2" ht="15">
      <c r="A24" s="10" t="s">
        <v>612</v>
      </c>
      <c r="B24" s="465" t="s">
        <v>690</v>
      </c>
    </row>
    <row r="25" spans="1:2" ht="15">
      <c r="A25" s="7" t="s">
        <v>615</v>
      </c>
      <c r="B25" s="466"/>
    </row>
    <row r="26" spans="1:2" ht="15">
      <c r="A26" s="10" t="s">
        <v>659</v>
      </c>
      <c r="B26" s="355" t="s">
        <v>691</v>
      </c>
    </row>
    <row r="27" spans="1:2" ht="15">
      <c r="A27" s="10" t="s">
        <v>660</v>
      </c>
      <c r="B27" s="355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">
      <c r="A12" s="76" t="s">
        <v>23</v>
      </c>
      <c r="B12" s="78" t="s">
        <v>24</v>
      </c>
      <c r="C12" s="138">
        <v>4984</v>
      </c>
      <c r="D12" s="138">
        <v>4984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20167</v>
      </c>
      <c r="D13" s="138">
        <v>20517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22195</v>
      </c>
      <c r="D14" s="138">
        <v>22866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3340</v>
      </c>
      <c r="D15" s="138">
        <v>3379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479</v>
      </c>
      <c r="D16" s="138">
        <v>535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204</v>
      </c>
      <c r="D17" s="138">
        <v>219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1643</v>
      </c>
      <c r="D18" s="138">
        <v>1352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53012</v>
      </c>
      <c r="D20" s="374">
        <f>SUM(D12:D19)</f>
        <v>53852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11029</v>
      </c>
      <c r="H21" s="137">
        <v>11037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23</v>
      </c>
      <c r="D24" s="138">
        <v>25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63</v>
      </c>
      <c r="D25" s="138">
        <v>64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17602</v>
      </c>
      <c r="H26" s="374">
        <f>H20+H21+H22</f>
        <v>17610</v>
      </c>
      <c r="M26" s="85"/>
    </row>
    <row r="27" spans="1:8" ht="15.75">
      <c r="A27" s="76" t="s">
        <v>79</v>
      </c>
      <c r="B27" s="78" t="s">
        <v>80</v>
      </c>
      <c r="C27" s="138">
        <v>1</v>
      </c>
      <c r="D27" s="138">
        <v>2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87</v>
      </c>
      <c r="D28" s="374">
        <f>SUM(D24:D27)</f>
        <v>91</v>
      </c>
      <c r="E28" s="143" t="s">
        <v>84</v>
      </c>
      <c r="F28" s="80" t="s">
        <v>85</v>
      </c>
      <c r="G28" s="371">
        <f>SUM(G29:G31)</f>
        <v>51914</v>
      </c>
      <c r="H28" s="372">
        <f>SUM(H29:H31)</f>
        <v>51906</v>
      </c>
      <c r="M28" s="85"/>
    </row>
    <row r="29" spans="1:8" ht="15">
      <c r="A29" s="76"/>
      <c r="B29" s="78"/>
      <c r="C29" s="371"/>
      <c r="D29" s="372"/>
      <c r="E29" s="76" t="s">
        <v>86</v>
      </c>
      <c r="F29" s="80" t="s">
        <v>87</v>
      </c>
      <c r="G29" s="138">
        <v>51914</v>
      </c>
      <c r="H29" s="138">
        <v>51906</v>
      </c>
    </row>
    <row r="30" spans="1:13" ht="1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11931</v>
      </c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63845</v>
      </c>
      <c r="H34" s="374">
        <f>H28+H32+H33</f>
        <v>51906</v>
      </c>
    </row>
    <row r="35" spans="1:8" ht="15">
      <c r="A35" s="76" t="s">
        <v>106</v>
      </c>
      <c r="B35" s="81" t="s">
        <v>107</v>
      </c>
      <c r="C35" s="371">
        <f>SUM(C36:C39)</f>
        <v>24163</v>
      </c>
      <c r="D35" s="372">
        <f>SUM(D36:D39)</f>
        <v>400</v>
      </c>
      <c r="E35" s="76"/>
      <c r="F35" s="86"/>
      <c r="G35" s="391"/>
      <c r="H35" s="392"/>
    </row>
    <row r="36" spans="1:8" ht="15">
      <c r="A36" s="76" t="s">
        <v>108</v>
      </c>
      <c r="B36" s="78" t="s">
        <v>109</v>
      </c>
      <c r="C36" s="138">
        <v>23827</v>
      </c>
      <c r="D36" s="137">
        <v>64</v>
      </c>
      <c r="E36" s="144"/>
      <c r="F36" s="88"/>
      <c r="G36" s="391"/>
      <c r="H36" s="392"/>
    </row>
    <row r="37" spans="1:8" ht="1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120880</v>
      </c>
      <c r="H37" s="376">
        <f>H26+H18+H34</f>
        <v>108949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24163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>
        <v>21</v>
      </c>
      <c r="H47" s="137">
        <v>21</v>
      </c>
    </row>
    <row r="48" spans="1:13" ht="15">
      <c r="A48" s="76" t="s">
        <v>144</v>
      </c>
      <c r="B48" s="78" t="s">
        <v>145</v>
      </c>
      <c r="C48" s="138">
        <v>3638</v>
      </c>
      <c r="D48" s="138">
        <v>3638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8317</v>
      </c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8338</v>
      </c>
      <c r="H50" s="372">
        <f>SUM(H44:H49)</f>
        <v>21</v>
      </c>
    </row>
    <row r="51" spans="1:8" ht="15">
      <c r="A51" s="76" t="s">
        <v>79</v>
      </c>
      <c r="B51" s="78" t="s">
        <v>155</v>
      </c>
      <c r="C51" s="138">
        <v>4255</v>
      </c>
      <c r="D51" s="138">
        <v>2194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7893</v>
      </c>
      <c r="D52" s="374">
        <f>SUM(D48:D51)</f>
        <v>5832</v>
      </c>
      <c r="E52" s="142" t="s">
        <v>158</v>
      </c>
      <c r="F52" s="82" t="s">
        <v>159</v>
      </c>
      <c r="G52" s="138">
        <v>1809</v>
      </c>
      <c r="H52" s="138">
        <v>1809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6">
        <v>2</v>
      </c>
      <c r="D55" s="267">
        <v>2</v>
      </c>
      <c r="E55" s="76" t="s">
        <v>168</v>
      </c>
      <c r="F55" s="82" t="s">
        <v>169</v>
      </c>
      <c r="G55" s="138"/>
      <c r="H55" s="137"/>
    </row>
    <row r="56" spans="1:13" ht="15.75" thickBot="1">
      <c r="A56" s="263" t="s">
        <v>170</v>
      </c>
      <c r="B56" s="149" t="s">
        <v>171</v>
      </c>
      <c r="C56" s="377">
        <f>C20+C21+C22+C28+C33+C46+C52+C54+C55</f>
        <v>85157</v>
      </c>
      <c r="D56" s="378">
        <f>D20+D21+D22+D28+D33+D46+D52+D54+D55</f>
        <v>60177</v>
      </c>
      <c r="E56" s="87" t="s">
        <v>557</v>
      </c>
      <c r="F56" s="86" t="s">
        <v>172</v>
      </c>
      <c r="G56" s="375">
        <f>G50+G52+G53+G54+G55</f>
        <v>10147</v>
      </c>
      <c r="H56" s="376">
        <f>H50+H52+H53+H54+H55</f>
        <v>1830</v>
      </c>
      <c r="M56" s="85"/>
    </row>
    <row r="57" spans="1:8" ht="1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0.75">
      <c r="A59" s="76" t="s">
        <v>176</v>
      </c>
      <c r="B59" s="78" t="s">
        <v>177</v>
      </c>
      <c r="C59" s="138">
        <v>17828</v>
      </c>
      <c r="D59" s="138">
        <v>17787</v>
      </c>
      <c r="E59" s="142" t="s">
        <v>180</v>
      </c>
      <c r="F59" s="274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1476</v>
      </c>
      <c r="D60" s="138">
        <v>1343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31791</v>
      </c>
      <c r="H61" s="372">
        <f>SUM(H62:H68)</f>
        <v>27681</v>
      </c>
    </row>
    <row r="62" spans="1:13" ht="15">
      <c r="A62" s="76" t="s">
        <v>186</v>
      </c>
      <c r="B62" s="81" t="s">
        <v>187</v>
      </c>
      <c r="C62" s="138">
        <v>7639</v>
      </c>
      <c r="D62" s="138">
        <v>7724</v>
      </c>
      <c r="E62" s="141" t="s">
        <v>192</v>
      </c>
      <c r="F62" s="80" t="s">
        <v>193</v>
      </c>
      <c r="G62" s="138">
        <v>666</v>
      </c>
      <c r="H62" s="138">
        <v>1101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32</v>
      </c>
      <c r="H63" s="138">
        <v>43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20093</v>
      </c>
      <c r="H64" s="138">
        <v>17718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26943</v>
      </c>
      <c r="D65" s="374">
        <f>SUM(D59:D64)</f>
        <v>26854</v>
      </c>
      <c r="E65" s="76" t="s">
        <v>201</v>
      </c>
      <c r="F65" s="80" t="s">
        <v>202</v>
      </c>
      <c r="G65" s="138">
        <v>1326</v>
      </c>
      <c r="H65" s="138">
        <v>1052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6372</v>
      </c>
      <c r="H66" s="138">
        <v>5867</v>
      </c>
    </row>
    <row r="67" spans="1:8" ht="1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1335</v>
      </c>
      <c r="H67" s="138">
        <v>1115</v>
      </c>
    </row>
    <row r="68" spans="1:8" ht="15">
      <c r="A68" s="76" t="s">
        <v>206</v>
      </c>
      <c r="B68" s="78" t="s">
        <v>207</v>
      </c>
      <c r="C68" s="138">
        <v>5294</v>
      </c>
      <c r="D68" s="138">
        <v>1754</v>
      </c>
      <c r="E68" s="76" t="s">
        <v>212</v>
      </c>
      <c r="F68" s="80" t="s">
        <v>213</v>
      </c>
      <c r="G68" s="138">
        <v>1967</v>
      </c>
      <c r="H68" s="138">
        <v>785</v>
      </c>
    </row>
    <row r="69" spans="1:8" ht="15">
      <c r="A69" s="76" t="s">
        <v>210</v>
      </c>
      <c r="B69" s="78" t="s">
        <v>211</v>
      </c>
      <c r="C69" s="138">
        <v>26698</v>
      </c>
      <c r="D69" s="138">
        <v>24679</v>
      </c>
      <c r="E69" s="142" t="s">
        <v>79</v>
      </c>
      <c r="F69" s="80" t="s">
        <v>216</v>
      </c>
      <c r="G69" s="138">
        <v>119</v>
      </c>
      <c r="H69" s="138">
        <v>247</v>
      </c>
    </row>
    <row r="70" spans="1:8" ht="15">
      <c r="A70" s="76" t="s">
        <v>214</v>
      </c>
      <c r="B70" s="78" t="s">
        <v>215</v>
      </c>
      <c r="C70" s="138">
        <v>235</v>
      </c>
      <c r="D70" s="138">
        <v>258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31910</v>
      </c>
      <c r="H71" s="374">
        <f>H59+H60+H61+H69+H70</f>
        <v>27928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1835</v>
      </c>
      <c r="D73" s="138">
        <v>1545</v>
      </c>
      <c r="E73" s="261" t="s">
        <v>230</v>
      </c>
      <c r="F73" s="82" t="s">
        <v>231</v>
      </c>
      <c r="G73" s="266"/>
      <c r="H73" s="267"/>
    </row>
    <row r="74" spans="1:8" ht="1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3</v>
      </c>
      <c r="D75" s="138">
        <v>4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34065</v>
      </c>
      <c r="D76" s="374">
        <f>SUM(D68:D75)</f>
        <v>28240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31910</v>
      </c>
      <c r="H79" s="376">
        <f>H71+H73+H75+H77</f>
        <v>27928</v>
      </c>
    </row>
    <row r="80" spans="1:8" ht="1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">
      <c r="A88" s="76" t="s">
        <v>252</v>
      </c>
      <c r="B88" s="78" t="s">
        <v>253</v>
      </c>
      <c r="C88" s="138">
        <v>8</v>
      </c>
      <c r="D88" s="138">
        <v>11</v>
      </c>
      <c r="E88" s="148"/>
      <c r="F88" s="90"/>
      <c r="G88" s="398"/>
      <c r="H88" s="399"/>
      <c r="M88" s="85"/>
    </row>
    <row r="89" spans="1:8" ht="15">
      <c r="A89" s="76" t="s">
        <v>254</v>
      </c>
      <c r="B89" s="78" t="s">
        <v>255</v>
      </c>
      <c r="C89" s="138">
        <v>16520</v>
      </c>
      <c r="D89" s="138">
        <v>23299</v>
      </c>
      <c r="E89" s="145"/>
      <c r="F89" s="90"/>
      <c r="G89" s="398"/>
      <c r="H89" s="399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16528</v>
      </c>
      <c r="D92" s="374">
        <f>SUM(D88:D91)</f>
        <v>23310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244</v>
      </c>
      <c r="D93" s="267">
        <v>126</v>
      </c>
      <c r="E93" s="145"/>
      <c r="F93" s="90"/>
      <c r="G93" s="398"/>
      <c r="H93" s="399"/>
    </row>
    <row r="94" spans="1:13" ht="15.75" thickBot="1">
      <c r="A94" s="278" t="s">
        <v>263</v>
      </c>
      <c r="B94" s="166" t="s">
        <v>264</v>
      </c>
      <c r="C94" s="377">
        <f>C65+C76+C85+C92+C93</f>
        <v>77780</v>
      </c>
      <c r="D94" s="378">
        <f>D65+D76+D85+D92+D93</f>
        <v>78530</v>
      </c>
      <c r="E94" s="167"/>
      <c r="F94" s="168"/>
      <c r="G94" s="400"/>
      <c r="H94" s="401"/>
      <c r="M94" s="85"/>
    </row>
    <row r="95" spans="1:8" ht="31.5" thickBot="1">
      <c r="A95" s="275" t="s">
        <v>265</v>
      </c>
      <c r="B95" s="276" t="s">
        <v>266</v>
      </c>
      <c r="C95" s="379">
        <f>C94+C56</f>
        <v>162937</v>
      </c>
      <c r="D95" s="380">
        <f>D94+D56</f>
        <v>138707</v>
      </c>
      <c r="E95" s="169" t="s">
        <v>633</v>
      </c>
      <c r="F95" s="277" t="s">
        <v>268</v>
      </c>
      <c r="G95" s="379">
        <f>G37+G40+G56+G79</f>
        <v>162937</v>
      </c>
      <c r="H95" s="380">
        <f>H37+H40+H56+H79</f>
        <v>138707</v>
      </c>
    </row>
    <row r="96" spans="1:13" ht="15">
      <c r="A96" s="115"/>
      <c r="B96" s="348"/>
      <c r="C96" s="115"/>
      <c r="D96" s="115"/>
      <c r="E96" s="349"/>
      <c r="M96" s="85"/>
    </row>
    <row r="97" spans="1:13" ht="15">
      <c r="A97" s="351"/>
      <c r="B97" s="348"/>
      <c r="C97" s="115"/>
      <c r="D97" s="115"/>
      <c r="E97" s="349"/>
      <c r="M97" s="85"/>
    </row>
    <row r="98" spans="1:13" ht="15">
      <c r="A98" s="469" t="s">
        <v>666</v>
      </c>
      <c r="B98" s="477">
        <f>pdeReportingDate</f>
        <v>45042</v>
      </c>
      <c r="C98" s="477"/>
      <c r="D98" s="477"/>
      <c r="E98" s="477"/>
      <c r="F98" s="477"/>
      <c r="G98" s="477"/>
      <c r="H98" s="477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">
      <c r="E117" s="352"/>
    </row>
    <row r="119" spans="5:13" ht="15">
      <c r="E119" s="352"/>
      <c r="M119" s="85"/>
    </row>
    <row r="121" spans="5:13" ht="15">
      <c r="E121" s="352"/>
      <c r="M121" s="85"/>
    </row>
    <row r="123" ht="15">
      <c r="E123" s="352"/>
    </row>
    <row r="125" spans="5:13" ht="15">
      <c r="E125" s="352"/>
      <c r="M125" s="85"/>
    </row>
    <row r="127" spans="5:13" ht="15">
      <c r="E127" s="352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2"/>
      <c r="M135" s="85"/>
    </row>
    <row r="137" spans="5:13" ht="15">
      <c r="E137" s="352"/>
      <c r="M137" s="85"/>
    </row>
    <row r="139" spans="5:13" ht="15">
      <c r="E139" s="352"/>
      <c r="M139" s="85"/>
    </row>
    <row r="141" spans="5:13" ht="15">
      <c r="E141" s="352"/>
      <c r="M141" s="85"/>
    </row>
    <row r="143" ht="15">
      <c r="E143" s="352"/>
    </row>
    <row r="145" ht="15">
      <c r="E145" s="352"/>
    </row>
    <row r="147" ht="15">
      <c r="E147" s="352"/>
    </row>
    <row r="149" spans="5:13" ht="15">
      <c r="E149" s="352"/>
      <c r="M149" s="85"/>
    </row>
    <row r="151" ht="15">
      <c r="M151" s="85"/>
    </row>
    <row r="153" ht="15">
      <c r="M153" s="85"/>
    </row>
    <row r="159" ht="15">
      <c r="E159" s="352"/>
    </row>
    <row r="161" spans="1:18" s="350" customFormat="1" ht="1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3">
        <v>29559</v>
      </c>
      <c r="D12" s="253">
        <v>24667</v>
      </c>
      <c r="E12" s="135" t="s">
        <v>277</v>
      </c>
      <c r="F12" s="180" t="s">
        <v>278</v>
      </c>
      <c r="G12" s="253">
        <v>62746</v>
      </c>
      <c r="H12" s="253">
        <v>48565</v>
      </c>
    </row>
    <row r="13" spans="1:8" ht="15">
      <c r="A13" s="135" t="s">
        <v>279</v>
      </c>
      <c r="B13" s="131" t="s">
        <v>280</v>
      </c>
      <c r="C13" s="253">
        <v>3677</v>
      </c>
      <c r="D13" s="253">
        <v>2726</v>
      </c>
      <c r="E13" s="135" t="s">
        <v>281</v>
      </c>
      <c r="F13" s="180" t="s">
        <v>282</v>
      </c>
      <c r="G13" s="253"/>
      <c r="H13" s="253"/>
    </row>
    <row r="14" spans="1:8" ht="15">
      <c r="A14" s="135" t="s">
        <v>283</v>
      </c>
      <c r="B14" s="131" t="s">
        <v>284</v>
      </c>
      <c r="C14" s="253">
        <v>2546</v>
      </c>
      <c r="D14" s="253">
        <v>2323</v>
      </c>
      <c r="E14" s="185" t="s">
        <v>285</v>
      </c>
      <c r="F14" s="180" t="s">
        <v>286</v>
      </c>
      <c r="G14" s="253">
        <v>404</v>
      </c>
      <c r="H14" s="253">
        <v>334</v>
      </c>
    </row>
    <row r="15" spans="1:8" ht="15">
      <c r="A15" s="135" t="s">
        <v>287</v>
      </c>
      <c r="B15" s="131" t="s">
        <v>288</v>
      </c>
      <c r="C15" s="253">
        <v>11885</v>
      </c>
      <c r="D15" s="253">
        <v>9676</v>
      </c>
      <c r="E15" s="185" t="s">
        <v>79</v>
      </c>
      <c r="F15" s="180" t="s">
        <v>289</v>
      </c>
      <c r="G15" s="253">
        <v>425</v>
      </c>
      <c r="H15" s="253">
        <v>591</v>
      </c>
    </row>
    <row r="16" spans="1:8" ht="15.75">
      <c r="A16" s="135" t="s">
        <v>290</v>
      </c>
      <c r="B16" s="131" t="s">
        <v>291</v>
      </c>
      <c r="C16" s="253">
        <v>2618</v>
      </c>
      <c r="D16" s="253">
        <v>1886</v>
      </c>
      <c r="E16" s="176" t="s">
        <v>52</v>
      </c>
      <c r="F16" s="204" t="s">
        <v>292</v>
      </c>
      <c r="G16" s="404">
        <f>SUM(G12:G15)</f>
        <v>63575</v>
      </c>
      <c r="H16" s="405">
        <f>SUM(H12:H15)</f>
        <v>49490</v>
      </c>
    </row>
    <row r="17" spans="1:8" ht="30.75">
      <c r="A17" s="135" t="s">
        <v>293</v>
      </c>
      <c r="B17" s="131" t="s">
        <v>294</v>
      </c>
      <c r="C17" s="253">
        <v>29</v>
      </c>
      <c r="D17" s="253">
        <v>70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3">
        <v>-58</v>
      </c>
      <c r="D18" s="253">
        <v>-210</v>
      </c>
      <c r="E18" s="174" t="s">
        <v>297</v>
      </c>
      <c r="F18" s="178" t="s">
        <v>298</v>
      </c>
      <c r="G18" s="415">
        <v>198</v>
      </c>
      <c r="H18" s="415">
        <v>626</v>
      </c>
    </row>
    <row r="19" spans="1:8" ht="15">
      <c r="A19" s="135" t="s">
        <v>299</v>
      </c>
      <c r="B19" s="131" t="s">
        <v>300</v>
      </c>
      <c r="C19" s="253">
        <v>176</v>
      </c>
      <c r="D19" s="253">
        <v>90</v>
      </c>
      <c r="E19" s="135" t="s">
        <v>301</v>
      </c>
      <c r="F19" s="177" t="s">
        <v>302</v>
      </c>
      <c r="G19" s="253">
        <v>198</v>
      </c>
      <c r="H19" s="254">
        <v>626</v>
      </c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50432</v>
      </c>
      <c r="D22" s="405">
        <f>SUM(D12:D18)+D19</f>
        <v>41228</v>
      </c>
      <c r="E22" s="135" t="s">
        <v>309</v>
      </c>
      <c r="F22" s="177" t="s">
        <v>310</v>
      </c>
      <c r="G22" s="253"/>
      <c r="H22" s="253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0.75">
      <c r="A25" s="135" t="s">
        <v>316</v>
      </c>
      <c r="B25" s="177" t="s">
        <v>317</v>
      </c>
      <c r="C25" s="253">
        <v>1</v>
      </c>
      <c r="D25" s="253">
        <v>1</v>
      </c>
      <c r="E25" s="135" t="s">
        <v>318</v>
      </c>
      <c r="F25" s="177" t="s">
        <v>319</v>
      </c>
      <c r="G25" s="253">
        <v>13</v>
      </c>
      <c r="H25" s="253">
        <v>25</v>
      </c>
    </row>
    <row r="26" spans="1:8" ht="30.7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0.75">
      <c r="A27" s="135" t="s">
        <v>324</v>
      </c>
      <c r="B27" s="177" t="s">
        <v>325</v>
      </c>
      <c r="C27" s="253">
        <v>38</v>
      </c>
      <c r="D27" s="253">
        <v>18</v>
      </c>
      <c r="E27" s="176" t="s">
        <v>104</v>
      </c>
      <c r="F27" s="178" t="s">
        <v>326</v>
      </c>
      <c r="G27" s="404">
        <f>SUM(G22:G26)</f>
        <v>13</v>
      </c>
      <c r="H27" s="405">
        <f>SUM(H22:H26)</f>
        <v>25</v>
      </c>
    </row>
    <row r="28" spans="1:8" ht="15">
      <c r="A28" s="135" t="s">
        <v>79</v>
      </c>
      <c r="B28" s="177" t="s">
        <v>327</v>
      </c>
      <c r="C28" s="253">
        <v>59</v>
      </c>
      <c r="D28" s="253">
        <v>22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98</v>
      </c>
      <c r="D29" s="405">
        <f>SUM(D25:D28)</f>
        <v>41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0">
        <f>C29+C22</f>
        <v>50530</v>
      </c>
      <c r="D31" s="411">
        <f>D29+D22</f>
        <v>41269</v>
      </c>
      <c r="E31" s="191" t="s">
        <v>548</v>
      </c>
      <c r="F31" s="206" t="s">
        <v>331</v>
      </c>
      <c r="G31" s="193">
        <f>G16+G18+G27</f>
        <v>63786</v>
      </c>
      <c r="H31" s="194">
        <f>H16+H18+H27</f>
        <v>50141</v>
      </c>
    </row>
    <row r="32" spans="1:8" ht="1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13256</v>
      </c>
      <c r="D33" s="184">
        <f>IF((H31-D31)&gt;0,H31-D31,0)</f>
        <v>8872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2.2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50530</v>
      </c>
      <c r="D36" s="413">
        <f>D31-D34+D35</f>
        <v>41269</v>
      </c>
      <c r="E36" s="202" t="s">
        <v>346</v>
      </c>
      <c r="F36" s="196" t="s">
        <v>347</v>
      </c>
      <c r="G36" s="207">
        <f>G35-G34+G31</f>
        <v>63786</v>
      </c>
      <c r="H36" s="208">
        <f>H35-H34+H31</f>
        <v>50141</v>
      </c>
    </row>
    <row r="37" spans="1:8" ht="15.75">
      <c r="A37" s="201" t="s">
        <v>348</v>
      </c>
      <c r="B37" s="171" t="s">
        <v>349</v>
      </c>
      <c r="C37" s="410">
        <f>IF((G36-C36)&gt;0,G36-C36,0)</f>
        <v>13256</v>
      </c>
      <c r="D37" s="411">
        <f>IF((H36-D36)&gt;0,H36-D36,0)</f>
        <v>8872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1325</v>
      </c>
      <c r="D38" s="405">
        <f>D39+D40+D41</f>
        <v>887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3">
        <v>1325</v>
      </c>
      <c r="D39" s="254">
        <v>887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11931</v>
      </c>
      <c r="D42" s="184">
        <f>+IF((H36-D36-D38)&gt;0,H36-D36-D38,0)</f>
        <v>7985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11931</v>
      </c>
      <c r="D44" s="208">
        <f>IF(H42=0,IF(D42-D43&gt;0,D42-D43+H43,0),IF(H42-H43&lt;0,H43-H42+D42,0))</f>
        <v>7985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6">
        <f>C36+C38+C42</f>
        <v>63786</v>
      </c>
      <c r="D45" s="407">
        <f>D36+D38+D42</f>
        <v>50141</v>
      </c>
      <c r="E45" s="210" t="s">
        <v>373</v>
      </c>
      <c r="F45" s="212" t="s">
        <v>374</v>
      </c>
      <c r="G45" s="406">
        <f>G42+G36</f>
        <v>63786</v>
      </c>
      <c r="H45" s="407">
        <f>H42+H36</f>
        <v>50141</v>
      </c>
    </row>
    <row r="46" spans="1:8" ht="15">
      <c r="A46" s="32"/>
      <c r="B46" s="341"/>
      <c r="C46" s="342"/>
      <c r="D46" s="342"/>
      <c r="E46" s="343"/>
      <c r="F46" s="32"/>
      <c r="G46" s="342"/>
      <c r="H46" s="342"/>
    </row>
    <row r="47" spans="1:8" ht="1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">
      <c r="A48" s="32"/>
      <c r="B48" s="341"/>
      <c r="C48" s="342"/>
      <c r="D48" s="342"/>
      <c r="E48" s="343"/>
      <c r="F48" s="32"/>
      <c r="G48" s="342"/>
      <c r="H48" s="342"/>
    </row>
    <row r="49" spans="1:8" ht="1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">
      <c r="A50" s="469" t="s">
        <v>666</v>
      </c>
      <c r="B50" s="477">
        <f>pdeReportingDate</f>
        <v>45042</v>
      </c>
      <c r="C50" s="477"/>
      <c r="D50" s="477"/>
      <c r="E50" s="477"/>
      <c r="F50" s="477"/>
      <c r="G50" s="477"/>
      <c r="H50" s="477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">
      <c r="A59" s="471"/>
      <c r="B59" s="476"/>
      <c r="C59" s="476"/>
      <c r="D59" s="476"/>
      <c r="E59" s="476"/>
      <c r="F59" s="350"/>
      <c r="G59" s="41"/>
      <c r="H59" s="39"/>
    </row>
    <row r="60" spans="1:8" ht="15">
      <c r="A60" s="471"/>
      <c r="B60" s="476"/>
      <c r="C60" s="476"/>
      <c r="D60" s="476"/>
      <c r="E60" s="476"/>
      <c r="F60" s="350"/>
      <c r="G60" s="41"/>
      <c r="H60" s="39"/>
    </row>
    <row r="61" spans="1:8" ht="15">
      <c r="A61" s="471"/>
      <c r="B61" s="476"/>
      <c r="C61" s="476"/>
      <c r="D61" s="476"/>
      <c r="E61" s="476"/>
      <c r="F61" s="350"/>
      <c r="G61" s="41"/>
      <c r="H61" s="39"/>
    </row>
    <row r="62" spans="1:8" ht="15">
      <c r="A62" s="32"/>
      <c r="B62" s="32"/>
      <c r="C62" s="342"/>
      <c r="D62" s="342"/>
      <c r="E62" s="32"/>
      <c r="F62" s="32"/>
      <c r="G62" s="344"/>
      <c r="H62" s="344"/>
    </row>
    <row r="63" spans="1:8" ht="15">
      <c r="A63" s="32"/>
      <c r="B63" s="32"/>
      <c r="C63" s="342"/>
      <c r="D63" s="342"/>
      <c r="E63" s="32"/>
      <c r="F63" s="32"/>
      <c r="G63" s="344"/>
      <c r="H63" s="344"/>
    </row>
    <row r="64" spans="1:8" ht="15">
      <c r="A64" s="32"/>
      <c r="B64" s="32"/>
      <c r="C64" s="342"/>
      <c r="D64" s="342"/>
      <c r="E64" s="32"/>
      <c r="F64" s="32"/>
      <c r="G64" s="344"/>
      <c r="H64" s="344"/>
    </row>
    <row r="65" spans="1:8" ht="15">
      <c r="A65" s="32"/>
      <c r="B65" s="32"/>
      <c r="C65" s="342"/>
      <c r="D65" s="342"/>
      <c r="E65" s="32"/>
      <c r="F65" s="32"/>
      <c r="G65" s="344"/>
      <c r="H65" s="344"/>
    </row>
    <row r="66" spans="1:8" ht="15">
      <c r="A66" s="32"/>
      <c r="B66" s="32"/>
      <c r="C66" s="342"/>
      <c r="D66" s="342"/>
      <c r="E66" s="32"/>
      <c r="F66" s="32"/>
      <c r="G66" s="344"/>
      <c r="H66" s="344"/>
    </row>
    <row r="67" spans="1:8" ht="15">
      <c r="A67" s="32"/>
      <c r="B67" s="32"/>
      <c r="C67" s="342"/>
      <c r="D67" s="342"/>
      <c r="E67" s="32"/>
      <c r="F67" s="32"/>
      <c r="G67" s="344"/>
      <c r="H67" s="344"/>
    </row>
    <row r="68" spans="1:8" ht="15">
      <c r="A68" s="32"/>
      <c r="B68" s="32"/>
      <c r="C68" s="342"/>
      <c r="D68" s="342"/>
      <c r="E68" s="32"/>
      <c r="F68" s="32"/>
      <c r="G68" s="344"/>
      <c r="H68" s="344"/>
    </row>
    <row r="69" spans="1:8" ht="15">
      <c r="A69" s="32"/>
      <c r="B69" s="32"/>
      <c r="C69" s="342"/>
      <c r="D69" s="342"/>
      <c r="E69" s="32"/>
      <c r="F69" s="32"/>
      <c r="G69" s="344"/>
      <c r="H69" s="344"/>
    </row>
    <row r="70" spans="1:8" ht="15">
      <c r="A70" s="32"/>
      <c r="B70" s="32"/>
      <c r="C70" s="342"/>
      <c r="D70" s="342"/>
      <c r="E70" s="32"/>
      <c r="F70" s="32"/>
      <c r="G70" s="344"/>
      <c r="H70" s="344"/>
    </row>
    <row r="71" spans="1:8" ht="15">
      <c r="A71" s="32"/>
      <c r="B71" s="32"/>
      <c r="C71" s="342"/>
      <c r="D71" s="342"/>
      <c r="E71" s="32"/>
      <c r="F71" s="32"/>
      <c r="G71" s="344"/>
      <c r="H71" s="344"/>
    </row>
    <row r="72" spans="1:8" ht="15">
      <c r="A72" s="32"/>
      <c r="B72" s="32"/>
      <c r="C72" s="342"/>
      <c r="D72" s="342"/>
      <c r="E72" s="32"/>
      <c r="F72" s="32"/>
      <c r="G72" s="344"/>
      <c r="H72" s="344"/>
    </row>
    <row r="73" spans="1:8" ht="15">
      <c r="A73" s="32"/>
      <c r="B73" s="32"/>
      <c r="C73" s="342"/>
      <c r="D73" s="342"/>
      <c r="E73" s="32"/>
      <c r="F73" s="32"/>
      <c r="G73" s="344"/>
      <c r="H73" s="344"/>
    </row>
    <row r="74" spans="1:8" ht="15">
      <c r="A74" s="32"/>
      <c r="B74" s="32"/>
      <c r="C74" s="342"/>
      <c r="D74" s="342"/>
      <c r="E74" s="32"/>
      <c r="F74" s="32"/>
      <c r="G74" s="344"/>
      <c r="H74" s="344"/>
    </row>
    <row r="75" spans="1:8" ht="15">
      <c r="A75" s="32"/>
      <c r="B75" s="32"/>
      <c r="C75" s="342"/>
      <c r="D75" s="342"/>
      <c r="E75" s="32"/>
      <c r="F75" s="32"/>
      <c r="G75" s="344"/>
      <c r="H75" s="344"/>
    </row>
    <row r="76" spans="1:8" ht="15">
      <c r="A76" s="32"/>
      <c r="B76" s="32"/>
      <c r="C76" s="342"/>
      <c r="D76" s="342"/>
      <c r="E76" s="32"/>
      <c r="F76" s="32"/>
      <c r="G76" s="344"/>
      <c r="H76" s="344"/>
    </row>
    <row r="77" spans="1:8" ht="15">
      <c r="A77" s="32"/>
      <c r="B77" s="32"/>
      <c r="C77" s="342"/>
      <c r="D77" s="342"/>
      <c r="E77" s="32"/>
      <c r="F77" s="32"/>
      <c r="G77" s="344"/>
      <c r="H77" s="344"/>
    </row>
    <row r="78" spans="1:8" ht="15">
      <c r="A78" s="32"/>
      <c r="B78" s="32"/>
      <c r="C78" s="342"/>
      <c r="D78" s="342"/>
      <c r="E78" s="32"/>
      <c r="F78" s="32"/>
      <c r="G78" s="344"/>
      <c r="H78" s="344"/>
    </row>
    <row r="79" spans="1:8" ht="15">
      <c r="A79" s="32"/>
      <c r="B79" s="32"/>
      <c r="C79" s="342"/>
      <c r="D79" s="342"/>
      <c r="E79" s="32"/>
      <c r="F79" s="32"/>
      <c r="G79" s="344"/>
      <c r="H79" s="344"/>
    </row>
    <row r="80" spans="1:8" ht="15">
      <c r="A80" s="32"/>
      <c r="B80" s="32"/>
      <c r="C80" s="342"/>
      <c r="D80" s="342"/>
      <c r="E80" s="32"/>
      <c r="F80" s="32"/>
      <c r="G80" s="344"/>
      <c r="H80" s="344"/>
    </row>
    <row r="81" spans="1:8" ht="15">
      <c r="A81" s="32"/>
      <c r="B81" s="32"/>
      <c r="C81" s="342"/>
      <c r="D81" s="342"/>
      <c r="E81" s="32"/>
      <c r="F81" s="32"/>
      <c r="G81" s="344"/>
      <c r="H81" s="344"/>
    </row>
    <row r="82" spans="1:8" ht="15">
      <c r="A82" s="32"/>
      <c r="B82" s="32"/>
      <c r="C82" s="342"/>
      <c r="D82" s="342"/>
      <c r="E82" s="32"/>
      <c r="F82" s="32"/>
      <c r="G82" s="344"/>
      <c r="H82" s="344"/>
    </row>
    <row r="83" spans="1:8" ht="15">
      <c r="A83" s="32"/>
      <c r="B83" s="32"/>
      <c r="C83" s="342"/>
      <c r="D83" s="342"/>
      <c r="E83" s="32"/>
      <c r="F83" s="32"/>
      <c r="G83" s="344"/>
      <c r="H83" s="344"/>
    </row>
    <row r="84" spans="1:8" ht="15">
      <c r="A84" s="32"/>
      <c r="B84" s="32"/>
      <c r="C84" s="342"/>
      <c r="D84" s="342"/>
      <c r="E84" s="32"/>
      <c r="F84" s="32"/>
      <c r="G84" s="344"/>
      <c r="H84" s="344"/>
    </row>
    <row r="85" spans="1:8" ht="15">
      <c r="A85" s="32"/>
      <c r="B85" s="32"/>
      <c r="C85" s="342"/>
      <c r="D85" s="342"/>
      <c r="E85" s="32"/>
      <c r="F85" s="32"/>
      <c r="G85" s="344"/>
      <c r="H85" s="344"/>
    </row>
    <row r="86" spans="1:8" ht="15">
      <c r="A86" s="32"/>
      <c r="B86" s="32"/>
      <c r="C86" s="342"/>
      <c r="D86" s="342"/>
      <c r="E86" s="32"/>
      <c r="F86" s="32"/>
      <c r="G86" s="344"/>
      <c r="H86" s="344"/>
    </row>
    <row r="87" spans="1:8" ht="15">
      <c r="A87" s="32"/>
      <c r="B87" s="32"/>
      <c r="C87" s="342"/>
      <c r="D87" s="342"/>
      <c r="E87" s="32"/>
      <c r="F87" s="32"/>
      <c r="G87" s="344"/>
      <c r="H87" s="344"/>
    </row>
    <row r="88" spans="1:8" ht="15">
      <c r="A88" s="32"/>
      <c r="B88" s="32"/>
      <c r="C88" s="342"/>
      <c r="D88" s="342"/>
      <c r="E88" s="32"/>
      <c r="F88" s="32"/>
      <c r="G88" s="344"/>
      <c r="H88" s="344"/>
    </row>
    <row r="89" spans="1:8" ht="15">
      <c r="A89" s="32"/>
      <c r="B89" s="32"/>
      <c r="C89" s="342"/>
      <c r="D89" s="342"/>
      <c r="E89" s="32"/>
      <c r="F89" s="32"/>
      <c r="G89" s="344"/>
      <c r="H89" s="344"/>
    </row>
    <row r="90" spans="1:8" ht="15">
      <c r="A90" s="32"/>
      <c r="B90" s="32"/>
      <c r="C90" s="342"/>
      <c r="D90" s="342"/>
      <c r="E90" s="32"/>
      <c r="F90" s="32"/>
      <c r="G90" s="344"/>
      <c r="H90" s="344"/>
    </row>
    <row r="91" spans="1:8" ht="15">
      <c r="A91" s="32"/>
      <c r="B91" s="32"/>
      <c r="C91" s="342"/>
      <c r="D91" s="342"/>
      <c r="E91" s="32"/>
      <c r="F91" s="32"/>
      <c r="G91" s="344"/>
      <c r="H91" s="344"/>
    </row>
    <row r="92" spans="1:8" ht="15">
      <c r="A92" s="32"/>
      <c r="B92" s="32"/>
      <c r="C92" s="342"/>
      <c r="D92" s="342"/>
      <c r="E92" s="32"/>
      <c r="F92" s="32"/>
      <c r="G92" s="344"/>
      <c r="H92" s="344"/>
    </row>
    <row r="93" spans="1:8" ht="15">
      <c r="A93" s="32"/>
      <c r="B93" s="32"/>
      <c r="C93" s="342"/>
      <c r="D93" s="342"/>
      <c r="E93" s="32"/>
      <c r="F93" s="32"/>
      <c r="G93" s="344"/>
      <c r="H93" s="344"/>
    </row>
    <row r="94" spans="1:8" ht="15">
      <c r="A94" s="32"/>
      <c r="B94" s="32"/>
      <c r="C94" s="342"/>
      <c r="D94" s="342"/>
      <c r="E94" s="32"/>
      <c r="F94" s="32"/>
      <c r="G94" s="344"/>
      <c r="H94" s="344"/>
    </row>
    <row r="95" spans="1:8" ht="15">
      <c r="A95" s="32"/>
      <c r="B95" s="32"/>
      <c r="C95" s="342"/>
      <c r="D95" s="342"/>
      <c r="E95" s="32"/>
      <c r="F95" s="32"/>
      <c r="G95" s="344"/>
      <c r="H95" s="344"/>
    </row>
    <row r="96" spans="1:8" ht="15">
      <c r="A96" s="32"/>
      <c r="B96" s="32"/>
      <c r="C96" s="342"/>
      <c r="D96" s="342"/>
      <c r="E96" s="32"/>
      <c r="F96" s="32"/>
      <c r="G96" s="344"/>
      <c r="H96" s="344"/>
    </row>
    <row r="97" spans="1:8" ht="15">
      <c r="A97" s="32"/>
      <c r="B97" s="32"/>
      <c r="C97" s="342"/>
      <c r="D97" s="342"/>
      <c r="E97" s="32"/>
      <c r="F97" s="32"/>
      <c r="G97" s="344"/>
      <c r="H97" s="344"/>
    </row>
    <row r="98" spans="1:8" ht="15">
      <c r="A98" s="32"/>
      <c r="B98" s="32"/>
      <c r="C98" s="342"/>
      <c r="D98" s="342"/>
      <c r="E98" s="32"/>
      <c r="F98" s="32"/>
      <c r="G98" s="344"/>
      <c r="H98" s="344"/>
    </row>
    <row r="99" spans="1:8" ht="15">
      <c r="A99" s="32"/>
      <c r="B99" s="32"/>
      <c r="C99" s="342"/>
      <c r="D99" s="342"/>
      <c r="E99" s="32"/>
      <c r="F99" s="32"/>
      <c r="G99" s="344"/>
      <c r="H99" s="344"/>
    </row>
    <row r="100" spans="1:8" ht="15">
      <c r="A100" s="32"/>
      <c r="B100" s="32"/>
      <c r="C100" s="342"/>
      <c r="D100" s="342"/>
      <c r="E100" s="32"/>
      <c r="F100" s="32"/>
      <c r="G100" s="344"/>
      <c r="H100" s="344"/>
    </row>
    <row r="101" spans="1:8" ht="15">
      <c r="A101" s="32"/>
      <c r="B101" s="32"/>
      <c r="C101" s="342"/>
      <c r="D101" s="342"/>
      <c r="E101" s="32"/>
      <c r="F101" s="32"/>
      <c r="G101" s="344"/>
      <c r="H101" s="344"/>
    </row>
    <row r="102" spans="1:8" ht="15">
      <c r="A102" s="32"/>
      <c r="B102" s="32"/>
      <c r="C102" s="342"/>
      <c r="D102" s="342"/>
      <c r="E102" s="32"/>
      <c r="F102" s="32"/>
      <c r="G102" s="344"/>
      <c r="H102" s="344"/>
    </row>
    <row r="103" spans="1:8" ht="15">
      <c r="A103" s="32"/>
      <c r="B103" s="32"/>
      <c r="C103" s="342"/>
      <c r="D103" s="342"/>
      <c r="E103" s="32"/>
      <c r="F103" s="32"/>
      <c r="G103" s="344"/>
      <c r="H103" s="344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28" sqref="C2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">
      <c r="A6" s="63" t="str">
        <f>CONCATENATE("към ",TEXT(endDate,"dd.mm.yyyy")," г.")</f>
        <v>към 31.03.2023 г.</v>
      </c>
      <c r="B6" s="280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65101</v>
      </c>
      <c r="D11" s="138">
        <v>50600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-37767</v>
      </c>
      <c r="D12" s="138">
        <v>-35771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-13355</v>
      </c>
      <c r="D14" s="138">
        <v>-10768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-46</v>
      </c>
      <c r="D15" s="138">
        <v>-41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-350</v>
      </c>
      <c r="D16" s="138">
        <v>-580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-17</v>
      </c>
      <c r="D19" s="138">
        <v>-5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-150</v>
      </c>
      <c r="D20" s="138">
        <v>30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3">
        <f>SUM(C11:C20)</f>
        <v>13416</v>
      </c>
      <c r="D21" s="434">
        <f>SUM(D11:D20)</f>
        <v>3465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-4252</v>
      </c>
      <c r="D23" s="138">
        <v>-7960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8</v>
      </c>
      <c r="D24" s="138">
        <v>20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-15446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3">
        <f>SUM(C23:C32)</f>
        <v>-19690</v>
      </c>
      <c r="D33" s="434">
        <f>SUM(D23:D32)</f>
        <v>-7940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>
        <v>-12</v>
      </c>
      <c r="D39" s="138">
        <v>-11</v>
      </c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-496</v>
      </c>
      <c r="D41" s="138">
        <v>-417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5">
        <f>SUM(C35:C42)</f>
        <v>-508</v>
      </c>
      <c r="D43" s="436">
        <f>SUM(D35:D42)</f>
        <v>-428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-6782</v>
      </c>
      <c r="D44" s="245">
        <f>D43+D33+D21</f>
        <v>-4903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23310</v>
      </c>
      <c r="D45" s="246">
        <v>19241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16528</v>
      </c>
      <c r="D46" s="248">
        <f>D45+D44</f>
        <v>14338</v>
      </c>
      <c r="E46" s="118"/>
      <c r="F46" s="118"/>
      <c r="G46" s="121"/>
      <c r="H46" s="121"/>
    </row>
    <row r="47" spans="1:8" ht="15">
      <c r="A47" s="241" t="s">
        <v>447</v>
      </c>
      <c r="B47" s="249" t="s">
        <v>448</v>
      </c>
      <c r="C47" s="236">
        <v>14401</v>
      </c>
      <c r="D47" s="236">
        <v>8319</v>
      </c>
      <c r="E47" s="118"/>
      <c r="F47" s="118"/>
      <c r="G47" s="121"/>
      <c r="H47" s="121"/>
    </row>
    <row r="48" spans="1:8" ht="15.75" thickBot="1">
      <c r="A48" s="219" t="s">
        <v>449</v>
      </c>
      <c r="B48" s="250" t="s">
        <v>450</v>
      </c>
      <c r="C48" s="220">
        <v>2127</v>
      </c>
      <c r="D48" s="220">
        <v>6019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657</v>
      </c>
      <c r="G50" s="121"/>
      <c r="H50" s="121"/>
    </row>
    <row r="51" spans="1:8" ht="15">
      <c r="A51" s="481" t="s">
        <v>663</v>
      </c>
      <c r="B51" s="481"/>
      <c r="C51" s="481"/>
      <c r="D51" s="481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666</v>
      </c>
      <c r="B54" s="477">
        <f>pdeReportingDate</f>
        <v>45042</v>
      </c>
      <c r="C54" s="477"/>
      <c r="D54" s="477"/>
      <c r="E54" s="477"/>
      <c r="F54" s="472"/>
      <c r="G54" s="472"/>
      <c r="H54" s="472"/>
      <c r="M54" s="85"/>
    </row>
    <row r="55" spans="1:13" s="39" customFormat="1" ht="1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">
      <c r="A63" s="471"/>
      <c r="B63" s="476"/>
      <c r="C63" s="476"/>
      <c r="D63" s="476"/>
      <c r="E63" s="476"/>
      <c r="F63" s="350"/>
      <c r="G63" s="41"/>
      <c r="H63" s="39"/>
    </row>
    <row r="64" spans="1:8" ht="15">
      <c r="A64" s="471"/>
      <c r="B64" s="476"/>
      <c r="C64" s="476"/>
      <c r="D64" s="476"/>
      <c r="E64" s="476"/>
      <c r="F64" s="350"/>
      <c r="G64" s="41"/>
      <c r="H64" s="39"/>
    </row>
    <row r="65" spans="1:8" ht="15">
      <c r="A65" s="471"/>
      <c r="B65" s="476"/>
      <c r="C65" s="476"/>
      <c r="D65" s="476"/>
      <c r="E65" s="476"/>
      <c r="F65" s="350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0.7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0.7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0.7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5.7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11037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51906</v>
      </c>
      <c r="J13" s="360">
        <f>'1-Баланс'!H30+'1-Баланс'!H33</f>
        <v>0</v>
      </c>
      <c r="K13" s="361"/>
      <c r="L13" s="360">
        <f>SUM(C13:K13)</f>
        <v>108949</v>
      </c>
      <c r="M13" s="362">
        <f>'1-Баланс'!H40</f>
        <v>0</v>
      </c>
      <c r="N13" s="107"/>
    </row>
    <row r="14" spans="1:14" ht="1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0.7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11037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51906</v>
      </c>
      <c r="J17" s="428">
        <f t="shared" si="2"/>
        <v>0</v>
      </c>
      <c r="K17" s="428">
        <f t="shared" si="2"/>
        <v>0</v>
      </c>
      <c r="L17" s="360">
        <f t="shared" si="1"/>
        <v>108949</v>
      </c>
      <c r="M17" s="429">
        <f t="shared" si="2"/>
        <v>0</v>
      </c>
      <c r="N17" s="110"/>
    </row>
    <row r="18" spans="1:14" ht="1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11931</v>
      </c>
      <c r="J18" s="360">
        <f>+'1-Баланс'!G33</f>
        <v>0</v>
      </c>
      <c r="K18" s="361"/>
      <c r="L18" s="360">
        <f t="shared" si="1"/>
        <v>11931</v>
      </c>
      <c r="M18" s="414"/>
      <c r="N18" s="110"/>
    </row>
    <row r="19" spans="1:14" ht="1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0.7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0.7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">
      <c r="A30" s="325" t="s">
        <v>499</v>
      </c>
      <c r="B30" s="326" t="s">
        <v>500</v>
      </c>
      <c r="C30" s="253"/>
      <c r="D30" s="253"/>
      <c r="E30" s="253">
        <v>-8</v>
      </c>
      <c r="F30" s="253"/>
      <c r="G30" s="253"/>
      <c r="H30" s="253"/>
      <c r="I30" s="253">
        <v>8</v>
      </c>
      <c r="J30" s="253"/>
      <c r="K30" s="253"/>
      <c r="L30" s="360">
        <f t="shared" si="1"/>
        <v>0</v>
      </c>
      <c r="M30" s="254"/>
      <c r="N30" s="110"/>
    </row>
    <row r="31" spans="1:14" ht="1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11029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63845</v>
      </c>
      <c r="J31" s="428">
        <f t="shared" si="6"/>
        <v>0</v>
      </c>
      <c r="K31" s="428">
        <f t="shared" si="6"/>
        <v>0</v>
      </c>
      <c r="L31" s="360">
        <f t="shared" si="1"/>
        <v>120880</v>
      </c>
      <c r="M31" s="429">
        <f t="shared" si="6"/>
        <v>0</v>
      </c>
      <c r="N31" s="107"/>
    </row>
    <row r="32" spans="1:14" ht="30.7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1.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1.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11029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63845</v>
      </c>
      <c r="J34" s="363">
        <f t="shared" si="7"/>
        <v>0</v>
      </c>
      <c r="K34" s="363">
        <f t="shared" si="7"/>
        <v>0</v>
      </c>
      <c r="L34" s="426">
        <f t="shared" si="1"/>
        <v>120880</v>
      </c>
      <c r="M34" s="364">
        <f>M31+M32+M33</f>
        <v>0</v>
      </c>
      <c r="N34" s="110"/>
    </row>
    <row r="35" spans="1:14" ht="1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">
      <c r="A38" s="469" t="s">
        <v>666</v>
      </c>
      <c r="B38" s="477">
        <f>pdeReportingDate</f>
        <v>45042</v>
      </c>
      <c r="C38" s="477"/>
      <c r="D38" s="477"/>
      <c r="E38" s="477"/>
      <c r="F38" s="477"/>
      <c r="G38" s="477"/>
      <c r="H38" s="477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">
      <c r="A49" s="471"/>
      <c r="B49" s="476"/>
      <c r="C49" s="476"/>
      <c r="D49" s="476"/>
      <c r="E49" s="476"/>
      <c r="F49" s="350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85" sqref="D8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79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">
      <c r="A10" s="290" t="s">
        <v>517</v>
      </c>
      <c r="B10" s="291"/>
      <c r="C10" s="259"/>
      <c r="D10" s="259"/>
      <c r="E10" s="259"/>
      <c r="F10" s="259"/>
    </row>
    <row r="11" spans="1:6" ht="15">
      <c r="A11" s="292" t="s">
        <v>518</v>
      </c>
      <c r="B11" s="287"/>
      <c r="C11" s="259"/>
      <c r="D11" s="259"/>
      <c r="E11" s="259"/>
      <c r="F11" s="259"/>
    </row>
    <row r="12" spans="1:6" ht="1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">
      <c r="A45" s="292" t="s">
        <v>522</v>
      </c>
      <c r="B45" s="295"/>
      <c r="C45" s="296"/>
      <c r="D45" s="259"/>
      <c r="E45" s="259"/>
      <c r="F45" s="259"/>
    </row>
    <row r="46" spans="1:6" ht="1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">
      <c r="A84" s="454" t="s">
        <v>697</v>
      </c>
      <c r="B84" s="455"/>
      <c r="C84" s="79">
        <v>23763</v>
      </c>
      <c r="D84" s="79">
        <v>90</v>
      </c>
      <c r="E84" s="79"/>
      <c r="F84" s="257">
        <f t="shared" si="4"/>
        <v>23763</v>
      </c>
    </row>
    <row r="85" spans="1:6" ht="1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23827</v>
      </c>
      <c r="D97" s="260"/>
      <c r="E97" s="260">
        <f>SUM(E82:E96)</f>
        <v>0</v>
      </c>
      <c r="F97" s="260">
        <f>SUM(F82:F96)</f>
        <v>23827</v>
      </c>
    </row>
    <row r="98" spans="1:6" ht="15">
      <c r="A98" s="292" t="s">
        <v>520</v>
      </c>
      <c r="B98" s="299"/>
      <c r="C98" s="258"/>
      <c r="D98" s="258"/>
      <c r="E98" s="258"/>
      <c r="F98" s="258"/>
    </row>
    <row r="99" spans="1:6" ht="1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23827</v>
      </c>
      <c r="D149" s="260"/>
      <c r="E149" s="260">
        <f>E148+E131+E114+E97</f>
        <v>0</v>
      </c>
      <c r="F149" s="260">
        <f>F148+F131+F114+F97</f>
        <v>23827</v>
      </c>
    </row>
    <row r="150" spans="1:6" ht="15">
      <c r="A150" s="300"/>
      <c r="B150" s="301"/>
      <c r="C150" s="302"/>
      <c r="D150" s="302"/>
      <c r="E150" s="302"/>
      <c r="F150" s="302"/>
    </row>
    <row r="151" spans="1:8" ht="15">
      <c r="A151" s="469" t="s">
        <v>666</v>
      </c>
      <c r="B151" s="477">
        <f>pdeReportingDate</f>
        <v>45042</v>
      </c>
      <c r="C151" s="477"/>
      <c r="D151" s="477"/>
      <c r="E151" s="477"/>
      <c r="F151" s="477"/>
      <c r="G151" s="477"/>
      <c r="H151" s="477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">
      <c r="A160" s="471"/>
      <c r="B160" s="476"/>
      <c r="C160" s="476"/>
      <c r="D160" s="476"/>
      <c r="E160" s="476"/>
      <c r="F160" s="350"/>
      <c r="G160" s="41"/>
      <c r="H160" s="39"/>
    </row>
    <row r="161" spans="1:8" ht="15">
      <c r="A161" s="471"/>
      <c r="B161" s="476"/>
      <c r="C161" s="476"/>
      <c r="D161" s="476"/>
      <c r="E161" s="476"/>
      <c r="F161" s="350"/>
      <c r="G161" s="41"/>
      <c r="H161" s="39"/>
    </row>
    <row r="162" spans="1:8" ht="1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">
      <c r="A3" s="438" t="str">
        <f>CONCATENATE("за периода от ",TEXT(startDate,"dd.mm.yyyy г.")," до ",TEXT(endDate,"dd.mm.yyyy г."))</f>
        <v>за периода от 01.01.2023 г. до 31.03.2023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162937</v>
      </c>
      <c r="D6" s="450">
        <f aca="true" t="shared" si="0" ref="D6:D15">C6-E6</f>
        <v>0</v>
      </c>
      <c r="E6" s="449">
        <f>'1-Баланс'!G95</f>
        <v>162937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120880</v>
      </c>
      <c r="D7" s="450">
        <f t="shared" si="0"/>
        <v>81447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11931</v>
      </c>
      <c r="D8" s="450">
        <f t="shared" si="0"/>
        <v>0</v>
      </c>
      <c r="E8" s="449">
        <f>ABS('2-Отчет за доходите'!C44)-ABS('2-Отчет за доходите'!G44)</f>
        <v>11931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23310</v>
      </c>
      <c r="D9" s="450">
        <f t="shared" si="0"/>
        <v>0</v>
      </c>
      <c r="E9" s="449">
        <f>'3-Отчет за паричния поток'!C45</f>
        <v>23310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16528</v>
      </c>
      <c r="D10" s="450">
        <f t="shared" si="0"/>
        <v>0</v>
      </c>
      <c r="E10" s="449">
        <f>'3-Отчет за паричния поток'!C46</f>
        <v>16528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120880</v>
      </c>
      <c r="D11" s="450">
        <f t="shared" si="0"/>
        <v>0</v>
      </c>
      <c r="E11" s="449">
        <f>'4-Отчет за собствения капитал'!L34</f>
        <v>120880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23827</v>
      </c>
      <c r="D12" s="450">
        <f t="shared" si="0"/>
        <v>0</v>
      </c>
      <c r="E12" s="449">
        <f>'Справка 5'!C27+'Справка 5'!C97</f>
        <v>23827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0.7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0.18766810853322846</v>
      </c>
      <c r="E3" s="421"/>
    </row>
    <row r="4" spans="1:4" ht="30.7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0.09870119126406353</v>
      </c>
    </row>
    <row r="5" spans="1:4" ht="30.7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0.2836864255653042</v>
      </c>
    </row>
    <row r="6" spans="1:4" ht="30.7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0.0732246205588663</v>
      </c>
    </row>
    <row r="7" spans="1:4" ht="24" customHeight="1">
      <c r="A7" s="420" t="s">
        <v>586</v>
      </c>
      <c r="B7" s="418"/>
      <c r="C7" s="418"/>
      <c r="D7" s="419"/>
    </row>
    <row r="8" spans="1:4" ht="30.7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1.2623392044330102</v>
      </c>
    </row>
    <row r="9" spans="1:4" ht="24" customHeight="1">
      <c r="A9" s="420" t="s">
        <v>589</v>
      </c>
      <c r="B9" s="418"/>
      <c r="C9" s="418"/>
      <c r="D9" s="419"/>
    </row>
    <row r="10" spans="1:4" ht="30.75">
      <c r="A10" s="368">
        <v>6</v>
      </c>
      <c r="B10" s="366" t="s">
        <v>590</v>
      </c>
      <c r="C10" s="367" t="s">
        <v>591</v>
      </c>
      <c r="D10" s="416">
        <f>'1-Баланс'!C94/'1-Баланс'!G79</f>
        <v>2.4374804136634283</v>
      </c>
    </row>
    <row r="11" spans="1:4" ht="62.25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1.5854904418677531</v>
      </c>
    </row>
    <row r="12" spans="1:4" ht="46.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0.5179567533688499</v>
      </c>
    </row>
    <row r="13" spans="1:4" ht="30.75">
      <c r="A13" s="368">
        <v>9</v>
      </c>
      <c r="B13" s="366" t="s">
        <v>594</v>
      </c>
      <c r="C13" s="367" t="s">
        <v>595</v>
      </c>
      <c r="D13" s="416">
        <f>'1-Баланс'!C92/'1-Баланс'!G79</f>
        <v>0.5179567533688499</v>
      </c>
    </row>
    <row r="14" spans="1:4" ht="24" customHeight="1">
      <c r="A14" s="420" t="s">
        <v>596</v>
      </c>
      <c r="B14" s="418"/>
      <c r="C14" s="418"/>
      <c r="D14" s="419"/>
    </row>
    <row r="15" spans="1:4" ht="30.7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0.7942705079833088</v>
      </c>
    </row>
    <row r="16" spans="1:4" ht="30.7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0.39018148118597984</v>
      </c>
    </row>
    <row r="17" spans="1:4" ht="24" customHeight="1">
      <c r="A17" s="420" t="s">
        <v>599</v>
      </c>
      <c r="B17" s="418"/>
      <c r="C17" s="418"/>
      <c r="D17" s="419"/>
    </row>
    <row r="18" spans="1:4" ht="30.7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0.0774420539278164</v>
      </c>
    </row>
    <row r="19" spans="1:4" ht="30.75">
      <c r="A19" s="368">
        <v>13</v>
      </c>
      <c r="B19" s="366" t="s">
        <v>624</v>
      </c>
      <c r="C19" s="367" t="s">
        <v>600</v>
      </c>
      <c r="D19" s="416">
        <f>D4/D5</f>
        <v>0.3479235605559232</v>
      </c>
    </row>
    <row r="20" spans="1:4" ht="30.75">
      <c r="A20" s="368">
        <v>14</v>
      </c>
      <c r="B20" s="366" t="s">
        <v>601</v>
      </c>
      <c r="C20" s="367" t="s">
        <v>602</v>
      </c>
      <c r="D20" s="416">
        <f>D6/D5</f>
        <v>0.25811816837182466</v>
      </c>
    </row>
    <row r="21" spans="1:5" ht="1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13257</v>
      </c>
      <c r="E21" s="473"/>
    </row>
    <row r="22" spans="1:4" ht="46.5">
      <c r="A22" s="368">
        <v>16</v>
      </c>
      <c r="B22" s="366" t="s">
        <v>607</v>
      </c>
      <c r="C22" s="367" t="s">
        <v>608</v>
      </c>
      <c r="D22" s="422">
        <f>D21/'1-Баланс'!G37</f>
        <v>0.10967074784910655</v>
      </c>
    </row>
    <row r="23" spans="1:4" ht="30.7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0.24775029003229548</v>
      </c>
    </row>
    <row r="24" spans="1:4" ht="30.7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2.66133012719104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">
      <c r="C2" s="356"/>
      <c r="F2" s="285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20167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22195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3340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479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204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1643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53012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23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63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87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24163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23827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24163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3638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4255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7893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85157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17828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1476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7639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26943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5294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26698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235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1835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34065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16520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16528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244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77780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162937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11029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17602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51914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51914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11931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63845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120880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21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8317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8338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1809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10147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31791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666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32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20093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1326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6372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1335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1967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119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31910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31910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162937</v>
      </c>
    </row>
    <row r="126" spans="3:6" s="282" customFormat="1" ht="15">
      <c r="C126" s="356"/>
      <c r="F126" s="285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29559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3677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2546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11885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2618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29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-58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176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50432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38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59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98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50530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13256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50530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13256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1325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1325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11931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11931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63786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62746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404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425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63575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198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198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13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13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63786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63786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63786</v>
      </c>
    </row>
    <row r="180" spans="3:6" s="282" customFormat="1" ht="15">
      <c r="C180" s="356"/>
      <c r="F180" s="285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65101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-37767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-13355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-46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-350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-17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-150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13416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-4252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8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-15446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-19690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-12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-496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-508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45016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-6782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45016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23310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45016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16528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45016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14401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45016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2127</v>
      </c>
    </row>
    <row r="217" spans="3:6" s="282" customFormat="1" ht="15">
      <c r="C217" s="356"/>
      <c r="F217" s="285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45016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45016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45016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45016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45016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45016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45016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45016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45016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45016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45016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45016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45016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45016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45016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45016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45016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45016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45016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45016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45016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45016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45016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45016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45016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45016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45016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45016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45016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45016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45016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45016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45016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45016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45016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45016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45016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45016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45016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45016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45016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45016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45016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45016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45016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11037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45016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45016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45016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45016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11037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45016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45016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45016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45016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45016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45016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45016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45016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45016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45016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45016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45016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45016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-8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45016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11029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45016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45016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45016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11029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45016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45016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45016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45016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45016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45016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45016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45016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45016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45016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45016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45016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45016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45016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45016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45016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45016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45016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45016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45016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45016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45016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45016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45016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45016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45016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45016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45016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45016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45016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45016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45016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45016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45016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45016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45016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45016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45016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45016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45016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45016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45016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45016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45016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45016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45016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45016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45016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45016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45016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45016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45016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45016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45016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45016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45016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45016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45016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45016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45016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45016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45016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45016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45016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45016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45016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45016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51906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45016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45016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45016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45016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51906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45016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11931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45016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45016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45016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45016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45016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45016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45016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45016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45016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45016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45016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45016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8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45016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63845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45016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45016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45016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63845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45016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45016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45016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45016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45016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45016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45016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45016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45016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45016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45016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45016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45016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45016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45016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45016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45016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45016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45016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45016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45016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45016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45016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45016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45016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45016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45016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45016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45016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45016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45016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45016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45016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45016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45016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45016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45016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45016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45016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45016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45016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45016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45016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45016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45016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108949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45016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45016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45016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45016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108949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45016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11931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45016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45016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45016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45016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45016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45016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45016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45016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45016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45016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45016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45016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45016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120880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45016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45016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45016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120880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45016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45016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45016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45016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45016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45016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45016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45016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45016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45016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45016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45016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45016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45016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45016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45016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45016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45016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45016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45016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45016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45016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">
      <c r="C460" s="356"/>
      <c r="F460" s="285" t="s">
        <v>573</v>
      </c>
    </row>
    <row r="461" spans="3:6" s="282" customFormat="1" ht="15">
      <c r="C461" s="356"/>
      <c r="F461" s="285" t="s">
        <v>570</v>
      </c>
    </row>
    <row r="462" spans="3:6" s="282" customFormat="1" ht="15">
      <c r="C462" s="356"/>
      <c r="F462" s="285" t="s">
        <v>571</v>
      </c>
    </row>
    <row r="463" spans="3:6" s="282" customFormat="1" ht="15">
      <c r="C463" s="356"/>
      <c r="F463" s="285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45016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45016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45016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45016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45016</v>
      </c>
      <c r="D469" s="92" t="s">
        <v>530</v>
      </c>
      <c r="E469" s="92">
        <v>1</v>
      </c>
      <c r="F469" s="92" t="s">
        <v>518</v>
      </c>
      <c r="H469" s="283">
        <f>'Справка 5'!C97</f>
        <v>23827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45016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45016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45016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45016</v>
      </c>
      <c r="D473" s="92" t="s">
        <v>535</v>
      </c>
      <c r="E473" s="92">
        <v>1</v>
      </c>
      <c r="F473" s="92" t="s">
        <v>529</v>
      </c>
      <c r="H473" s="283">
        <f>'Справка 5'!C149</f>
        <v>23827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45016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45016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45016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45016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45016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45016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45016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45016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45016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45016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45016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45016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45016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45016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45016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45016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45016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45016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45016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45016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45016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45016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45016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45016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45016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45016</v>
      </c>
      <c r="D499" s="92" t="s">
        <v>530</v>
      </c>
      <c r="E499" s="92">
        <v>4</v>
      </c>
      <c r="F499" s="92" t="s">
        <v>518</v>
      </c>
      <c r="H499" s="283">
        <f>'Справка 5'!F97</f>
        <v>23827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45016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45016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45016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45016</v>
      </c>
      <c r="D503" s="92" t="s">
        <v>535</v>
      </c>
      <c r="E503" s="92">
        <v>4</v>
      </c>
      <c r="F503" s="92" t="s">
        <v>529</v>
      </c>
      <c r="H503" s="283">
        <f>'Справка 5'!F149</f>
        <v>23827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2023-01-24T11:48:21Z</cp:lastPrinted>
  <dcterms:created xsi:type="dcterms:W3CDTF">2006-09-16T00:00:00Z</dcterms:created>
  <dcterms:modified xsi:type="dcterms:W3CDTF">2023-04-26T05:35:32Z</dcterms:modified>
  <cp:category/>
  <cp:version/>
  <cp:contentType/>
  <cp:contentStatus/>
</cp:coreProperties>
</file>