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<sst xmlns="http://schemas.openxmlformats.org/spreadsheetml/2006/main" count="1869" uniqueCount="665">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</sst>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44834</v>
      </c>
    </row>
    <row r="2" spans="1:27" ht="15.75">
      <c r="A2" s="420" t="s">
        <v>650</v>
      </c>
      <c r="B2" s="415"/>
      <c r="Z2" s="432">
        <v>2</v>
      </c>
      <c r="AA2" s="433">
        <f>IF(ISBLANK(_pdeReportingDate),"",_pdeReportingDate)</f>
        <v>44886</v>
      </c>
    </row>
    <row r="3" spans="1:27" ht="15.7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.75">
      <c r="A4" s="414" t="s">
        <v>651</v>
      </c>
      <c r="B4" s="415"/>
    </row>
    <row r="5" spans="1:2" ht="31.5">
      <c r="A5" s="418" t="s">
        <v>652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44562</v>
      </c>
    </row>
    <row r="10" spans="1:2" ht="15.75">
      <c r="A10" s="7" t="s">
        <v>2</v>
      </c>
      <c r="B10" s="314">
        <v>44834</v>
      </c>
    </row>
    <row r="11" spans="1:2" ht="15.75">
      <c r="A11" s="7" t="s">
        <v>638</v>
      </c>
      <c r="B11" s="314">
        <v>44886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3" t="s">
        <v>654</v>
      </c>
    </row>
    <row r="15" spans="1:2" ht="15.75">
      <c r="A15" s="10" t="s">
        <v>630</v>
      </c>
      <c r="B15" s="315" t="s">
        <v>588</v>
      </c>
    </row>
    <row r="16" spans="1:2" ht="15.75">
      <c r="A16" s="7" t="s">
        <v>3</v>
      </c>
      <c r="B16" s="313" t="s">
        <v>655</v>
      </c>
    </row>
    <row r="17" spans="1:2" ht="15.75">
      <c r="A17" s="7" t="s">
        <v>586</v>
      </c>
      <c r="B17" s="313" t="s">
        <v>656</v>
      </c>
    </row>
    <row r="18" spans="1:2" ht="15.75">
      <c r="A18" s="7" t="s">
        <v>585</v>
      </c>
      <c r="B18" s="313" t="s">
        <v>657</v>
      </c>
    </row>
    <row r="19" spans="1:2" ht="15.75">
      <c r="A19" s="7" t="s">
        <v>4</v>
      </c>
      <c r="B19" s="313" t="s">
        <v>658</v>
      </c>
    </row>
    <row r="20" spans="1:2" ht="15.75">
      <c r="A20" s="7" t="s">
        <v>5</v>
      </c>
      <c r="B20" s="313" t="s">
        <v>658</v>
      </c>
    </row>
    <row r="21" spans="1:2" ht="15.75">
      <c r="A21" s="10" t="s">
        <v>6</v>
      </c>
      <c r="B21" s="315" t="s">
        <v>659</v>
      </c>
    </row>
    <row r="22" spans="1:2" ht="15.75">
      <c r="A22" s="10" t="s">
        <v>583</v>
      </c>
      <c r="B22" s="315" t="s">
        <v>660</v>
      </c>
    </row>
    <row r="23" spans="1:2" ht="15.75">
      <c r="A23" s="10" t="s">
        <v>7</v>
      </c>
      <c r="B23" s="422" t="s">
        <v>661</v>
      </c>
    </row>
    <row r="24" spans="1:2" ht="15.75">
      <c r="A24" s="10" t="s">
        <v>584</v>
      </c>
      <c r="B24" s="423" t="s">
        <v>662</v>
      </c>
    </row>
    <row r="25" spans="1:2" ht="15.75">
      <c r="A25" s="7" t="s">
        <v>587</v>
      </c>
      <c r="B25" s="424"/>
    </row>
    <row r="26" spans="1:2" ht="15.75">
      <c r="A26" s="10" t="s">
        <v>631</v>
      </c>
      <c r="B26" s="315" t="s">
        <v>663</v>
      </c>
    </row>
    <row r="27" spans="1:2" ht="15.75">
      <c r="A27" s="10" t="s">
        <v>632</v>
      </c>
      <c r="B27" s="315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32" sqref="G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5048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21280</v>
      </c>
      <c r="D13" s="119">
        <v>22034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20450</v>
      </c>
      <c r="D14" s="119">
        <v>19004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2995</v>
      </c>
      <c r="D15" s="119">
        <v>3037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592</v>
      </c>
      <c r="D16" s="119">
        <v>666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210</v>
      </c>
      <c r="D17" s="119">
        <v>214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2103</v>
      </c>
      <c r="D18" s="119">
        <v>513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52678</v>
      </c>
      <c r="D20" s="334">
        <f>SUM(D12:D19)</f>
        <v>48035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11036</v>
      </c>
      <c r="H21" s="118">
        <v>11049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24</v>
      </c>
      <c r="D24" s="119">
        <v>31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8</v>
      </c>
      <c r="D25" s="119">
        <v>117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17609</v>
      </c>
      <c r="H26" s="334">
        <f>H20+H21+H22</f>
        <v>17622</v>
      </c>
      <c r="M26" s="74"/>
    </row>
    <row r="27" spans="1:8" ht="15.75">
      <c r="A27" s="66" t="s">
        <v>79</v>
      </c>
      <c r="B27" s="68" t="s">
        <v>80</v>
      </c>
      <c r="C27" s="119">
        <v>3</v>
      </c>
      <c r="D27" s="119">
        <v>5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35</v>
      </c>
      <c r="D28" s="334">
        <f>SUM(D24:D27)</f>
        <v>153</v>
      </c>
      <c r="E28" s="124" t="s">
        <v>84</v>
      </c>
      <c r="F28" s="69" t="s">
        <v>85</v>
      </c>
      <c r="G28" s="331">
        <f>SUM(G29:G31)</f>
        <v>17158</v>
      </c>
      <c r="H28" s="332">
        <f>SUM(H29:H31)</f>
        <v>11590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17158</v>
      </c>
      <c r="H29" s="118">
        <v>11590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28385</v>
      </c>
      <c r="H32" s="119">
        <v>19379</v>
      </c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45543</v>
      </c>
      <c r="H34" s="334">
        <f>H28+H32+H33</f>
        <v>30969</v>
      </c>
    </row>
    <row r="35" spans="1:8" ht="15.75">
      <c r="A35" s="66" t="s">
        <v>106</v>
      </c>
      <c r="B35" s="70" t="s">
        <v>107</v>
      </c>
      <c r="C35" s="331">
        <f>SUM(C36:C39)</f>
        <v>336</v>
      </c>
      <c r="D35" s="332">
        <f>SUM(D36:D39)</f>
        <v>336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102585</v>
      </c>
      <c r="H37" s="336">
        <f>H26+H18+H34</f>
        <v>88024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284</v>
      </c>
      <c r="H40" s="319">
        <v>41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336</v>
      </c>
      <c r="D46" s="334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64</v>
      </c>
      <c r="H47" s="118">
        <v>64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64</v>
      </c>
      <c r="H50" s="332">
        <f>SUM(H44:H49)</f>
        <v>64</v>
      </c>
    </row>
    <row r="51" spans="1:8" ht="15.75">
      <c r="A51" s="66" t="s">
        <v>79</v>
      </c>
      <c r="B51" s="68" t="s">
        <v>155</v>
      </c>
      <c r="C51" s="119">
        <v>2740</v>
      </c>
      <c r="D51" s="118">
        <v>1517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2740</v>
      </c>
      <c r="D52" s="334">
        <f>SUM(D48:D51)</f>
        <v>1517</v>
      </c>
      <c r="E52" s="123" t="s">
        <v>158</v>
      </c>
      <c r="F52" s="71" t="s">
        <v>159</v>
      </c>
      <c r="G52" s="119">
        <v>1613</v>
      </c>
      <c r="H52" s="118">
        <v>1613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125</v>
      </c>
      <c r="H54" s="118">
        <v>125</v>
      </c>
    </row>
    <row r="55" spans="1:8" ht="15.75">
      <c r="A55" s="76" t="s">
        <v>166</v>
      </c>
      <c r="B55" s="72" t="s">
        <v>167</v>
      </c>
      <c r="C55" s="244"/>
      <c r="D55" s="245"/>
      <c r="E55" s="66" t="s">
        <v>168</v>
      </c>
      <c r="F55" s="71" t="s">
        <v>169</v>
      </c>
      <c r="G55" s="119"/>
      <c r="H55" s="118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55789</v>
      </c>
      <c r="D56" s="338">
        <f>D20+D21+D22+D28+D33+D46+D52+D54+D55</f>
        <v>50041</v>
      </c>
      <c r="E56" s="76" t="s">
        <v>529</v>
      </c>
      <c r="F56" s="75" t="s">
        <v>172</v>
      </c>
      <c r="G56" s="335">
        <f>G50+G52+G53+G54+G55</f>
        <v>1802</v>
      </c>
      <c r="H56" s="336">
        <f>H50+H52+H53+H54+H55</f>
        <v>1802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16488</v>
      </c>
      <c r="D59" s="119">
        <v>11118</v>
      </c>
      <c r="E59" s="123" t="s">
        <v>180</v>
      </c>
      <c r="F59" s="252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1276</v>
      </c>
      <c r="D60" s="119">
        <v>562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1160</v>
      </c>
      <c r="D61" s="119">
        <v>829</v>
      </c>
      <c r="E61" s="122" t="s">
        <v>188</v>
      </c>
      <c r="F61" s="69" t="s">
        <v>189</v>
      </c>
      <c r="G61" s="331">
        <f>SUM(G62:G68)</f>
        <v>28102</v>
      </c>
      <c r="H61" s="332">
        <f>SUM(H62:H68)</f>
        <v>23411</v>
      </c>
    </row>
    <row r="62" spans="1:13" ht="15.75">
      <c r="A62" s="66" t="s">
        <v>186</v>
      </c>
      <c r="B62" s="70" t="s">
        <v>187</v>
      </c>
      <c r="C62" s="119">
        <v>6931</v>
      </c>
      <c r="D62" s="119">
        <v>5819</v>
      </c>
      <c r="E62" s="122" t="s">
        <v>192</v>
      </c>
      <c r="F62" s="69" t="s">
        <v>193</v>
      </c>
      <c r="G62" s="119">
        <v>765</v>
      </c>
      <c r="H62" s="119">
        <v>640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</v>
      </c>
      <c r="H63" s="119">
        <v>42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17844</v>
      </c>
      <c r="H64" s="119">
        <v>15274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25855</v>
      </c>
      <c r="D65" s="334">
        <f>SUM(D59:D64)</f>
        <v>18328</v>
      </c>
      <c r="E65" s="66" t="s">
        <v>201</v>
      </c>
      <c r="F65" s="69" t="s">
        <v>202</v>
      </c>
      <c r="G65" s="119">
        <v>1099</v>
      </c>
      <c r="H65" s="119">
        <v>701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5470</v>
      </c>
      <c r="H66" s="119">
        <v>4645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1055</v>
      </c>
      <c r="H67" s="119">
        <v>963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1861</v>
      </c>
      <c r="H68" s="119">
        <v>1146</v>
      </c>
    </row>
    <row r="69" spans="1:8" ht="15.75">
      <c r="A69" s="66" t="s">
        <v>210</v>
      </c>
      <c r="B69" s="68" t="s">
        <v>211</v>
      </c>
      <c r="C69" s="119">
        <v>29762</v>
      </c>
      <c r="D69" s="119">
        <v>23581</v>
      </c>
      <c r="E69" s="123" t="s">
        <v>79</v>
      </c>
      <c r="F69" s="69" t="s">
        <v>216</v>
      </c>
      <c r="G69" s="119">
        <v>48</v>
      </c>
      <c r="H69" s="119">
        <v>402</v>
      </c>
    </row>
    <row r="70" spans="1:8" ht="15.75">
      <c r="A70" s="66" t="s">
        <v>214</v>
      </c>
      <c r="B70" s="68" t="s">
        <v>215</v>
      </c>
      <c r="C70" s="119">
        <v>447</v>
      </c>
      <c r="D70" s="119">
        <v>61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28150</v>
      </c>
      <c r="H71" s="334">
        <f>H59+H60+H61+H69+H70</f>
        <v>23813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2006</v>
      </c>
      <c r="D73" s="119">
        <v>1385</v>
      </c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79</v>
      </c>
      <c r="D75" s="119">
        <v>34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32294</v>
      </c>
      <c r="D76" s="334">
        <f>SUM(D68:D75)</f>
        <v>25061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28150</v>
      </c>
      <c r="H79" s="336">
        <f>H71+H73+H75+H77</f>
        <v>23813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32</v>
      </c>
      <c r="D88" s="119">
        <v>44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18730</v>
      </c>
      <c r="D89" s="119">
        <v>20007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18762</v>
      </c>
      <c r="D92" s="334">
        <f>SUM(D88:D91)</f>
        <v>20051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121</v>
      </c>
      <c r="D93" s="245">
        <v>199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77032</v>
      </c>
      <c r="D94" s="338">
        <f>D65+D76+D85+D92+D93</f>
        <v>63639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132821</v>
      </c>
      <c r="D95" s="340">
        <f>D94+D56</f>
        <v>113680</v>
      </c>
      <c r="E95" s="150" t="s">
        <v>605</v>
      </c>
      <c r="F95" s="255" t="s">
        <v>268</v>
      </c>
      <c r="G95" s="339">
        <f>G37+G40+G56+G79</f>
        <v>132821</v>
      </c>
      <c r="H95" s="340">
        <f>H37+H40+H56+H79</f>
        <v>113680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638</v>
      </c>
      <c r="B98" s="435">
        <f>pdeReportingDate</f>
        <v>44886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19" sqref="G19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80011</v>
      </c>
      <c r="D12" s="235">
        <v>49222</v>
      </c>
      <c r="E12" s="116" t="s">
        <v>277</v>
      </c>
      <c r="F12" s="161" t="s">
        <v>278</v>
      </c>
      <c r="G12" s="235">
        <v>158243</v>
      </c>
      <c r="H12" s="235">
        <v>108505</v>
      </c>
    </row>
    <row r="13" spans="1:8" ht="15.75">
      <c r="A13" s="116" t="s">
        <v>279</v>
      </c>
      <c r="B13" s="112" t="s">
        <v>280</v>
      </c>
      <c r="C13" s="235">
        <v>10452</v>
      </c>
      <c r="D13" s="235">
        <v>7498</v>
      </c>
      <c r="E13" s="116" t="s">
        <v>281</v>
      </c>
      <c r="F13" s="161" t="s">
        <v>282</v>
      </c>
      <c r="G13" s="235">
        <v>3447</v>
      </c>
      <c r="H13" s="235">
        <v>1012</v>
      </c>
    </row>
    <row r="14" spans="1:8" ht="15.75">
      <c r="A14" s="116" t="s">
        <v>283</v>
      </c>
      <c r="B14" s="112" t="s">
        <v>284</v>
      </c>
      <c r="C14" s="235">
        <v>7427</v>
      </c>
      <c r="D14" s="235">
        <v>7297</v>
      </c>
      <c r="E14" s="166" t="s">
        <v>285</v>
      </c>
      <c r="F14" s="161" t="s">
        <v>286</v>
      </c>
      <c r="G14" s="235">
        <v>1185</v>
      </c>
      <c r="H14" s="235">
        <v>818</v>
      </c>
    </row>
    <row r="15" spans="1:8" ht="15.75">
      <c r="A15" s="116" t="s">
        <v>287</v>
      </c>
      <c r="B15" s="112" t="s">
        <v>288</v>
      </c>
      <c r="C15" s="235">
        <v>32508</v>
      </c>
      <c r="D15" s="235">
        <v>25233</v>
      </c>
      <c r="E15" s="166" t="s">
        <v>79</v>
      </c>
      <c r="F15" s="161" t="s">
        <v>289</v>
      </c>
      <c r="G15" s="235">
        <v>1622</v>
      </c>
      <c r="H15" s="235">
        <v>980</v>
      </c>
    </row>
    <row r="16" spans="1:8" ht="15.75">
      <c r="A16" s="116" t="s">
        <v>290</v>
      </c>
      <c r="B16" s="112" t="s">
        <v>291</v>
      </c>
      <c r="C16" s="235">
        <v>6487</v>
      </c>
      <c r="D16" s="235">
        <v>4926</v>
      </c>
      <c r="E16" s="157" t="s">
        <v>52</v>
      </c>
      <c r="F16" s="185" t="s">
        <v>292</v>
      </c>
      <c r="G16" s="364">
        <f>SUM(G12:G15)</f>
        <v>164497</v>
      </c>
      <c r="H16" s="365">
        <f>SUM(H12:H15)</f>
        <v>111315</v>
      </c>
    </row>
    <row r="17" spans="1:8" ht="31.5">
      <c r="A17" s="116" t="s">
        <v>293</v>
      </c>
      <c r="B17" s="112" t="s">
        <v>294</v>
      </c>
      <c r="C17" s="235"/>
      <c r="D17" s="235">
        <f>S24</f>
        <v>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-1996</v>
      </c>
      <c r="D18" s="235">
        <v>-463</v>
      </c>
      <c r="E18" s="155" t="s">
        <v>297</v>
      </c>
      <c r="F18" s="159" t="s">
        <v>298</v>
      </c>
      <c r="G18" s="375">
        <v>2734</v>
      </c>
      <c r="H18" s="375"/>
    </row>
    <row r="19" spans="1:8" ht="15.75">
      <c r="A19" s="116" t="s">
        <v>299</v>
      </c>
      <c r="B19" s="112" t="s">
        <v>300</v>
      </c>
      <c r="C19" s="235">
        <v>717</v>
      </c>
      <c r="D19" s="235">
        <v>883</v>
      </c>
      <c r="E19" s="116" t="s">
        <v>301</v>
      </c>
      <c r="F19" s="158" t="s">
        <v>302</v>
      </c>
      <c r="G19" s="235">
        <v>2734</v>
      </c>
      <c r="H19" s="236"/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135606</v>
      </c>
      <c r="D22" s="365">
        <f>SUM(D12:D18)+D19</f>
        <v>94596</v>
      </c>
      <c r="E22" s="116" t="s">
        <v>309</v>
      </c>
      <c r="F22" s="158" t="s">
        <v>310</v>
      </c>
      <c r="G22" s="235">
        <v>1</v>
      </c>
      <c r="H22" s="235">
        <v>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5">
      <c r="A25" s="116" t="s">
        <v>316</v>
      </c>
      <c r="B25" s="158" t="s">
        <v>317</v>
      </c>
      <c r="C25" s="235">
        <v>3</v>
      </c>
      <c r="D25" s="235">
        <v>4</v>
      </c>
      <c r="E25" s="116" t="s">
        <v>318</v>
      </c>
      <c r="F25" s="158" t="s">
        <v>319</v>
      </c>
      <c r="G25" s="235">
        <v>234</v>
      </c>
      <c r="H25" s="235">
        <v>86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>
        <v>21</v>
      </c>
    </row>
    <row r="27" spans="1:8" ht="31.5">
      <c r="A27" s="116" t="s">
        <v>324</v>
      </c>
      <c r="B27" s="158" t="s">
        <v>325</v>
      </c>
      <c r="C27" s="235">
        <v>100</v>
      </c>
      <c r="D27" s="235">
        <v>56</v>
      </c>
      <c r="E27" s="157" t="s">
        <v>104</v>
      </c>
      <c r="F27" s="159" t="s">
        <v>326</v>
      </c>
      <c r="G27" s="364">
        <f>SUM(G22:G26)</f>
        <v>235</v>
      </c>
      <c r="H27" s="365">
        <f>SUM(H22:H26)</f>
        <v>110</v>
      </c>
    </row>
    <row r="28" spans="1:8" ht="15.75">
      <c r="A28" s="116" t="s">
        <v>79</v>
      </c>
      <c r="B28" s="158" t="s">
        <v>327</v>
      </c>
      <c r="C28" s="235">
        <v>73</v>
      </c>
      <c r="D28" s="235">
        <v>145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176</v>
      </c>
      <c r="D29" s="365">
        <f>SUM(D25:D28)</f>
        <v>205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135782</v>
      </c>
      <c r="D31" s="371">
        <f>D29+D22</f>
        <v>94801</v>
      </c>
      <c r="E31" s="172" t="s">
        <v>521</v>
      </c>
      <c r="F31" s="187" t="s">
        <v>331</v>
      </c>
      <c r="G31" s="174">
        <f>G16+G18+G27</f>
        <v>167466</v>
      </c>
      <c r="H31" s="175">
        <f>H16+H18+H27</f>
        <v>111425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31684</v>
      </c>
      <c r="D33" s="165">
        <f>IF((H31-D31)&gt;0,H31-D31,0)</f>
        <v>16624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135782</v>
      </c>
      <c r="D36" s="373">
        <f>D31-D34+D35</f>
        <v>94801</v>
      </c>
      <c r="E36" s="183" t="s">
        <v>346</v>
      </c>
      <c r="F36" s="177" t="s">
        <v>347</v>
      </c>
      <c r="G36" s="188">
        <f>G35-G34+G31</f>
        <v>167466</v>
      </c>
      <c r="H36" s="189">
        <f>H35-H34+H31</f>
        <v>111425</v>
      </c>
    </row>
    <row r="37" spans="1:8" ht="15.75">
      <c r="A37" s="182" t="s">
        <v>348</v>
      </c>
      <c r="B37" s="152" t="s">
        <v>349</v>
      </c>
      <c r="C37" s="370">
        <f>IF((G36-C36)&gt;0,G36-C36,0)</f>
        <v>31684</v>
      </c>
      <c r="D37" s="371">
        <f>IF((H36-D36)&gt;0,H36-D36,0)</f>
        <v>16624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3056</v>
      </c>
      <c r="D38" s="365">
        <f>D39+D40+D41</f>
        <v>1662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>
        <v>3056</v>
      </c>
      <c r="D39" s="235">
        <v>1662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28628</v>
      </c>
      <c r="D42" s="165">
        <f>+IF((H36-D36-D38)&gt;0,H36-D36-D38,0)</f>
        <v>14962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243</v>
      </c>
      <c r="D43" s="235">
        <v>53</v>
      </c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28385</v>
      </c>
      <c r="D44" s="189">
        <f>IF(H42=0,IF(D42-D43&gt;0,D42-D43+H43,0),IF(H42-H43&lt;0,H43-H42+D42,0))</f>
        <v>14909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167466</v>
      </c>
      <c r="D45" s="367">
        <f>D36+D38+D42</f>
        <v>111425</v>
      </c>
      <c r="E45" s="191" t="s">
        <v>373</v>
      </c>
      <c r="F45" s="193" t="s">
        <v>374</v>
      </c>
      <c r="G45" s="366">
        <f>G42+G36</f>
        <v>167466</v>
      </c>
      <c r="H45" s="367">
        <f>H42+H36</f>
        <v>111425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638</v>
      </c>
      <c r="B50" s="435">
        <f>pdeReportingDate</f>
        <v>44886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52" sqref="F5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180538</v>
      </c>
      <c r="D11" s="119">
        <v>116087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-113399</v>
      </c>
      <c r="D12" s="119">
        <v>-69522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-37062</v>
      </c>
      <c r="D14" s="119">
        <v>-28974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-281</v>
      </c>
      <c r="D15" s="119">
        <v>-184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-4372</v>
      </c>
      <c r="D16" s="119">
        <v>-2003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</v>
      </c>
      <c r="D17" s="119">
        <v>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10</v>
      </c>
      <c r="D19" s="119">
        <v>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-452</v>
      </c>
      <c r="D20" s="119">
        <v>663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24983</v>
      </c>
      <c r="D21" s="394">
        <f>SUM(D11:D20)</f>
        <v>16079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-12614</v>
      </c>
      <c r="D23" s="119">
        <v>-6110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53</v>
      </c>
      <c r="D24" s="119">
        <v>66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-12561</v>
      </c>
      <c r="D33" s="394">
        <f>SUM(D23:D32)</f>
        <v>-6044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-34</v>
      </c>
      <c r="D39" s="119">
        <v>-57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>
        <v>-13677</v>
      </c>
      <c r="D41" s="119">
        <v>-11378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-13711</v>
      </c>
      <c r="D43" s="396">
        <f>SUM(D35:D42)</f>
        <v>-11435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-1289</v>
      </c>
      <c r="D44" s="227">
        <f>D43+D33+D21</f>
        <v>-1400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20051</v>
      </c>
      <c r="D45" s="228">
        <v>18774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18762</v>
      </c>
      <c r="D46" s="230">
        <f>D45+D44</f>
        <v>17374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v>18762</v>
      </c>
      <c r="D47" s="218">
        <v>17374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44886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8" sqref="M18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11049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30969</v>
      </c>
      <c r="J13" s="320">
        <f>'1-Баланс'!H30+'1-Баланс'!H33</f>
        <v>0</v>
      </c>
      <c r="K13" s="321"/>
      <c r="L13" s="320">
        <f>SUM(C13:K13)</f>
        <v>88024</v>
      </c>
      <c r="M13" s="322">
        <f>'1-Баланс'!H40</f>
        <v>41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11049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30969</v>
      </c>
      <c r="J17" s="388">
        <f t="shared" si="2"/>
        <v>0</v>
      </c>
      <c r="K17" s="388">
        <f t="shared" si="2"/>
        <v>0</v>
      </c>
      <c r="L17" s="320">
        <f t="shared" si="1"/>
        <v>88024</v>
      </c>
      <c r="M17" s="389">
        <f t="shared" si="2"/>
        <v>41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28385</v>
      </c>
      <c r="J18" s="320">
        <f>+'1-Баланс'!G33</f>
        <v>0</v>
      </c>
      <c r="K18" s="321"/>
      <c r="L18" s="320">
        <f t="shared" si="1"/>
        <v>28385</v>
      </c>
      <c r="M18" s="374">
        <v>243</v>
      </c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-13802</v>
      </c>
      <c r="J19" s="90">
        <f>J20+J21</f>
        <v>0</v>
      </c>
      <c r="K19" s="90">
        <f t="shared" si="3"/>
        <v>0</v>
      </c>
      <c r="L19" s="320">
        <f t="shared" si="1"/>
        <v>-13802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-13802</v>
      </c>
      <c r="J20" s="235"/>
      <c r="K20" s="235"/>
      <c r="L20" s="320">
        <f>SUM(C20:K20)</f>
        <v>-13802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>
        <v>-13</v>
      </c>
      <c r="F30" s="235"/>
      <c r="G30" s="235"/>
      <c r="H30" s="235"/>
      <c r="I30" s="235">
        <v>-9</v>
      </c>
      <c r="J30" s="235"/>
      <c r="K30" s="235"/>
      <c r="L30" s="320">
        <f t="shared" si="1"/>
        <v>-22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11036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45543</v>
      </c>
      <c r="J31" s="388">
        <f t="shared" si="6"/>
        <v>0</v>
      </c>
      <c r="K31" s="388">
        <f t="shared" si="6"/>
        <v>0</v>
      </c>
      <c r="L31" s="320">
        <f t="shared" si="1"/>
        <v>102585</v>
      </c>
      <c r="M31" s="389">
        <f t="shared" si="6"/>
        <v>284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11036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45543</v>
      </c>
      <c r="J34" s="323">
        <f t="shared" si="7"/>
        <v>0</v>
      </c>
      <c r="K34" s="323">
        <f t="shared" si="7"/>
        <v>0</v>
      </c>
      <c r="L34" s="386">
        <f t="shared" si="1"/>
        <v>102585</v>
      </c>
      <c r="M34" s="324">
        <f>M31+M32+M33</f>
        <v>284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638</v>
      </c>
      <c r="B38" s="435">
        <f>pdeReportingDate</f>
        <v>44886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01.01.2022 г. до 30.09.2022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132821</v>
      </c>
      <c r="D6" s="410">
        <f aca="true" t="shared" si="0" ref="D6:D15">C6-E6</f>
        <v>0</v>
      </c>
      <c r="E6" s="409">
        <f>'1-Баланс'!G95</f>
        <v>132821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102585</v>
      </c>
      <c r="D7" s="410">
        <f t="shared" si="0"/>
        <v>63152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28385</v>
      </c>
      <c r="D8" s="410">
        <f t="shared" si="0"/>
        <v>0</v>
      </c>
      <c r="E8" s="409">
        <f>ABS('2-Отчет за доходите'!C44)-ABS('2-Отчет за доходите'!G44)</f>
        <v>28385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20051</v>
      </c>
      <c r="D9" s="410">
        <f t="shared" si="0"/>
        <v>0</v>
      </c>
      <c r="E9" s="409">
        <f>'3-Отчет за паричния поток'!C45</f>
        <v>20051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18762</v>
      </c>
      <c r="D10" s="410">
        <f t="shared" si="0"/>
        <v>0</v>
      </c>
      <c r="E10" s="409">
        <f>'3-Отчет за паричния поток'!C46</f>
        <v>18762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102585</v>
      </c>
      <c r="D11" s="410">
        <f t="shared" si="0"/>
        <v>0</v>
      </c>
      <c r="E11" s="409">
        <f>'4-Отчет за собствения капитал'!L34</f>
        <v>102585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336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0.17255633841346651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0.2766973729102695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0.9476829594017094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0.21370867558593898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1.2333446259445286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2.7364831261101243</v>
      </c>
    </row>
    <row r="11" spans="1:4" ht="63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1.8137122557726466</v>
      </c>
    </row>
    <row r="12" spans="1:4" ht="47.2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0.6665008880994672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0.6665008880994672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2.093689542816414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1.238486383930252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0.017262685966643355</v>
      </c>
    </row>
    <row r="19" spans="1:4" ht="31.5">
      <c r="A19" s="328">
        <v>13</v>
      </c>
      <c r="B19" s="326" t="s">
        <v>596</v>
      </c>
      <c r="C19" s="327" t="s">
        <v>572</v>
      </c>
      <c r="D19" s="376">
        <f>D4/D5</f>
        <v>0.291972510600965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0.22550650875990996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31687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0.30888531461714674</v>
      </c>
    </row>
    <row r="23" spans="1:4" ht="31.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0.23356382788148042</v>
      </c>
    </row>
    <row r="24" spans="1:4" ht="31.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0.7657616198803497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5048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21280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20450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2995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592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210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2103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52678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24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35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2740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2740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55789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16488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1276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1160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6931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25855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29762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447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2006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79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32294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32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18730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18762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121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77032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132821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11036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17609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17158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17158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28385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45543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102585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284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64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1613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125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1802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28102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765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17844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1099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5470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1055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1861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48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28150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28150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132821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80011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10452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7427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32508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6487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-1996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717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135606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3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100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73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176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135782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31684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135782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31684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3056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3056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28628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243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28385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167466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158243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3447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1185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1622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164497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2734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2734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234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235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167466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167466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167466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180538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-113399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-37062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-281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-4372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1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10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-452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24983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-12614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53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-12561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-34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-13677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-13711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44834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-1289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44834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20051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44834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18762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44834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18762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44834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44834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44834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44834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44834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44834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44834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44834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44834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44834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44834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44834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44834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44834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44834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44834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44834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44834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44834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44834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44834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44834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44834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44834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44834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44834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44834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44834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44834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44834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44834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44834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44834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44834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44834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44834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44834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44834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44834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44834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44834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44834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44834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44834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44834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44834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11049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44834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44834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44834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44834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11049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44834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44834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44834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44834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44834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44834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44834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44834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44834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44834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44834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44834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44834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-13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44834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11036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44834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44834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44834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11036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44834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44834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44834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44834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44834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44834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44834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44834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44834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44834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44834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44834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44834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44834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44834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44834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44834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44834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44834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44834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44834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44834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44834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44834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44834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44834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44834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44834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44834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44834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44834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44834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44834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44834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44834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44834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44834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44834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44834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44834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44834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44834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44834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44834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44834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44834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44834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44834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44834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44834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44834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44834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44834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44834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44834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44834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44834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44834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44834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44834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44834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44834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44834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44834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44834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44834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44834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30969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44834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44834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44834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44834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30969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44834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28385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44834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-13802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44834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-13802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44834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44834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44834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44834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44834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44834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44834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44834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44834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44834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-9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44834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45543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44834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44834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44834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45543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44834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44834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44834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44834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44834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44834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44834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44834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44834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44834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44834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44834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44834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44834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44834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44834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44834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44834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44834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44834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44834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44834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44834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44834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44834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44834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44834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44834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44834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44834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44834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44834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44834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44834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44834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44834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44834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44834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44834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44834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44834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44834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44834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44834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44834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88024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44834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44834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44834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44834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88024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44834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28385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44834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-13802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44834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-13802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44834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44834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44834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44834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44834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44834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44834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44834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44834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44834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-22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44834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102585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44834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44834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44834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102585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44834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41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44834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44834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44834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44834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41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44834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243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44834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44834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44834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44834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44834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44834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44834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44834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44834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44834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44834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44834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44834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284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44834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44834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44834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284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2016-09-14T10:20:26Z</cp:lastPrinted>
  <dcterms:created xsi:type="dcterms:W3CDTF">2006-09-16T00:00:00Z</dcterms:created>
  <dcterms:modified xsi:type="dcterms:W3CDTF">2022-11-21T08:38:47Z</dcterms:modified>
  <cp:category/>
  <cp:version/>
  <cp:contentType/>
  <cp:contentStatus/>
</cp:coreProperties>
</file>