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9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<sst xmlns="http://schemas.openxmlformats.org/spreadsheetml/2006/main" count="1058" uniqueCount="874">
  <si>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</si>
  <si>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</si>
  <si>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</si>
  <si>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</si>
  <si>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</si>
  <si>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</si>
  <si>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</si>
  <si>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</si>
  <si>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</si>
  <si>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</si>
  <si>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</si>
  <si>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</si>
  <si>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</si>
  <si>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</si>
  <si>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</si>
  <si>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</si>
  <si>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</si>
  <si>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</si>
  <si>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</si>
  <si>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</si>
  <si>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</si>
  <si>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</si>
  <si>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</si>
  <si>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</si>
  <si>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</si>
  <si>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</si>
  <si>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</si>
  <si>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</si>
  <si>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</si>
  <si>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</si>
  <si>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</si>
  <si>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</si>
  <si>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</si>
  <si>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</si>
  <si>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</si>
  <si>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</si>
  <si>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</si>
  <si>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</si>
  <si>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</si>
  <si>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</si>
  <si>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</si>
  <si>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</si>
  <si>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</si>
  <si>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</si>
  <si>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</si>
  <si>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</si>
  <si>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</si>
  <si>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</si>
  <si>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</si>
  <si>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</si>
  <si>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</si>
  <si>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</si>
  <si>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</si>
  <si>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</si>
  <si>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</si>
  <si>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</si>
  <si>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</si>
  <si>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</si>
  <si>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</si>
  <si>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</si>
  <si>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</si>
  <si>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</si>
  <si>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</si>
  <si>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</si>
  <si>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</si>
  <si>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</si>
  <si>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</si>
  <si>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</si>
  <si>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</si>
  <si>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</si>
  <si>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</si>
  <si>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</si>
  <si>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</si>
  <si>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</si>
  <si>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</si>
  <si>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</si>
  <si>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</si>
  <si>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</si>
  <si>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</si>
  <si>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</si>
  <si>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</si>
  <si>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</si>
  <si>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</si>
  <si>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</si>
  <si>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</si>
  <si>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</si>
  <si>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</si>
  <si>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</si>
  <si>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</si>
  <si>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</si>
  <si>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</si>
  <si>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</si>
  <si>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</si>
  <si>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</si>
  <si>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</si>
  <si>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</si>
  <si>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</si>
  <si>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</si>
  <si>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</si>
  <si>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</si>
  <si>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</si>
  <si>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</si>
  <si>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</si>
  <si>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</si>
  <si>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</si>
  <si>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</si>
  <si>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</si>
  <si>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</si>
  <si>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</si>
  <si>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</si>
  <si>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</si>
  <si>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</si>
  <si>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</si>
  <si>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</si>
  <si>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</si>
  <si>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</si>
  <si>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</si>
  <si>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</si>
  <si>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</si>
  <si>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</si>
  <si>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</si>
  <si>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</si>
  <si>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</si>
  <si>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</si>
  <si>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</si>
  <si>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</si>
  <si>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</si>
  <si>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</si>
  <si>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</si>
  <si>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</si>
  <si>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</si>
  <si>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</si>
  <si>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</si>
  <si>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</si>
  <si>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</si>
  <si>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</si>
  <si>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</si>
  <si>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</si>
  <si>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</si>
  <si>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</si>
  <si>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</si>
  <si>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</si>
  <si>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</si>
  <si>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</si>
  <si>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</si>
  <si>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</si>
  <si>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</si>
  <si>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</si>
  <si>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</si>
  <si>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</si>
  <si>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</si>
  <si>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</si>
  <si>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</si>
  <si>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</si>
  <si>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</si>
  <si>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</si>
  <si>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</si>
  <si>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</si>
  <si>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</si>
  <si>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</si>
  <si>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</si>
  <si>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</si>
  <si>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</si>
  <si>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</si>
  <si>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</si>
  <si>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</si>
  <si>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</si>
  <si>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</si>
  <si>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</si>
  <si>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</si>
  <si>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</si>
  <si>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</si>
  <si>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</si>
  <si>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</si>
  <si>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</si>
  <si>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</si>
  <si>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</si>
  <si>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</si>
  <si>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</si>
  <si>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</si>
  <si>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</si>
  <si>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</si>
  <si>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</si>
  <si>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</si>
  <si>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</si>
  <si>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</si>
  <si>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</si>
  <si>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</si>
  <si>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</si>
  <si>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</si>
  <si>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</si>
  <si>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</si>
  <si>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</si>
  <si>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</si>
  <si>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</si>
  <si>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</si>
  <si>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</si>
  <si>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</si>
  <si>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</si>
  <si>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</si>
  <si>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</si>
  <si>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</si>
  <si>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</si>
  <si>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</si>
  <si>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</si>
  <si>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</si>
  <si>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</si>
  <si>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</si>
  <si>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</si>
  <si>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</si>
  <si>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</si>
  <si>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</si>
  <si>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</si>
  <si>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</si>
  <si>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</si>
  <si>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</si>
  <si>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</si>
  <si>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</si>
  <si>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</si>
  <si>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</si>
  <si>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</si>
  <si>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</si>
  <si>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</si>
  <si>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</si>
  <si>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</si>
  <si>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</si>
  <si>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</si>
  <si>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</si>
  <si>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</si>
  <si>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</si>
  <si>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</si>
  <si>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</si>
  <si>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</si>
  <si>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</si>
  <si>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</si>
  <si>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</si>
  <si>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</si>
  <si>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</si>
  <si>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</si>
  <si>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</si>
  <si>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</si>
  <si>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</si>
  <si>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</si>
  <si>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</si>
  <si>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</si>
  <si>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</si>
  <si>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</si>
  <si>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</si>
  <si>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</si>
  <si>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</si>
  <si>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</si>
  <si>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</si>
  <si>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</si>
  <si>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</si>
  <si>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</si>
  <si>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</si>
  <si>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</si>
  <si>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</si>
  <si>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</si>
  <si>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</si>
  <si>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</si>
  <si>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</si>
  <si>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</si>
  <si>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</si>
  <si>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</si>
  <si>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</si>
  <si>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</si>
  <si>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</si>
  <si>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</si>
  <si>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</si>
  <si>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</si>
  <si>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</si>
  <si>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</si>
  <si>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</si>
  <si>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</si>
  <si>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</si>
  <si>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</si>
  <si>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</si>
  <si>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</si>
  <si>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</si>
  <si>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</si>
  <si>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</si>
  <si>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</si>
  <si>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</si>
  <si>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</si>
  <si>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</si>
  <si>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</si>
  <si>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</si>
  <si>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</si>
  <si>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</si>
  <si>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</si>
  <si>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</si>
  <si>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</si>
  <si>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</si>
  <si>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</si>
  <si>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</si>
  <si>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</si>
  <si>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</si>
  <si>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</si>
  <si>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</si>
  <si>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</si>
  <si>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</si>
  <si>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</si>
  <si>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</si>
  <si>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</si>
  <si>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</si>
  <si>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</si>
  <si>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</si>
  <si>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</si>
  <si>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</si>
  <si>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</si>
  <si>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</si>
  <si>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</si>
  <si>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</si>
  <si>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</si>
  <si>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</si>
  <si>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</si>
  <si>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</si>
  <si>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</si>
  <si>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</si>
  <si>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</si>
  <si>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</si>
  <si>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</si>
  <si>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</si>
  <si>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</si>
  <si>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</si>
  <si>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</si>
  <si>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</si>
  <si>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</si>
  <si>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</si>
  <si>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</si>
  <si>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</si>
  <si>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</si>
  <si>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</si>
  <si>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</si>
  <si>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</si>
  <si>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</si>
  <si>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</si>
  <si>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</si>
  <si>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</si>
  <si>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</si>
  <si>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</si>
  <si>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</si>
  <si>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</si>
  <si>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</si>
  <si>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</si>
  <si>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</si>
  <si>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</si>
  <si>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</si>
  <si>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</si>
  <si>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</si>
  <si>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</si>
  <si>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</si>
  <si>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</si>
  <si>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</si>
  <si>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</si>
  <si>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</si>
  <si>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</si>
  <si>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</si>
  <si>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</si>
  <si>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</si>
  <si>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</si>
  <si>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</si>
  <si>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</si>
  <si>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</si>
  <si>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</si>
  <si>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</si>
  <si>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</si>
  <si>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</si>
  <si>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</si>
  <si>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</si>
  <si>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</si>
  <si>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</si>
  <si>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</si>
  <si>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</si>
  <si>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</si>
  <si>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</si>
  <si>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</si>
  <si>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</si>
  <si>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</si>
  <si>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</si>
  <si>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</si>
  <si>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</si>
  <si>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</si>
  <si>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</si>
  <si>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</si>
  <si>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</si>
  <si>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</si>
  <si>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</si>
  <si>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</si>
  <si>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</si>
  <si>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</si>
  <si>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</si>
  <si>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</si>
  <si>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</si>
  <si>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</si>
  <si>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</si>
  <si>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</si>
  <si>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</si>
  <si>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</si>
  <si>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</si>
  <si>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</si>
  <si>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</si>
  <si>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</si>
  <si>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</si>
  <si>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</si>
  <si>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</si>
  <si>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</si>
  <si>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</si>
  <si>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</si>
  <si>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</si>
  <si>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</si>
  <si>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</si>
  <si>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</si>
  <si>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</si>
  <si>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</si>
  <si>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</si>
  <si>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</si>
  <si>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</si>
  <si>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</si>
  <si>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</si>
  <si>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</si>
  <si>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</si>
  <si>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</si>
  <si>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</si>
  <si>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</si>
  <si>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</si>
  <si>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</si>
  <si>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</si>
  <si>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</si>
  <si>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</si>
  <si>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</si>
  <si>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</si>
  <si>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</si>
  <si>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</si>
  <si>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</si>
  <si>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</si>
  <si>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</si>
  <si>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</si>
  <si>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</si>
  <si>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</si>
  <si>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</si>
  <si>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</si>
  <si>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</si>
  <si>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</si>
  <si>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</si>
  <si>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</si>
  <si>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</si>
  <si>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</si>
  <si>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</si>
  <si>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</si>
  <si>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</si>
  <si>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</si>
  <si>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</si>
  <si>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</si>
  <si>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</si>
  <si>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</si>
  <si>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</si>
  <si>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</si>
  <si>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</si>
  <si>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</si>
  <si>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</si>
  <si>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</si>
  <si>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</si>
  <si>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</si>
  <si>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</si>
  <si>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</si>
  <si>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</si>
  <si>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</si>
  <si>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</si>
  <si>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</si>
  <si>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</si>
  <si>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</si>
  <si>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</si>
  <si>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</si>
  <si>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</si>
  <si>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</si>
  <si>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</si>
  <si>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</si>
  <si>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</si>
  <si>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</si>
  <si>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</si>
  <si>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</si>
  <si>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</si>
  <si>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</si>
  <si>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</si>
  <si>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</si>
  <si>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</si>
  <si>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</si>
  <si>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</si>
  <si>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</si>
  <si>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</si>
  <si>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</si>
  <si>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</si>
  <si>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</si>
  <si>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</si>
  <si>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</si>
  <si>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</si>
  <si>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</si>
  <si>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</si>
  <si>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</si>
  <si>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</si>
  <si>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</si>
  <si>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</si>
  <si>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</si>
  <si>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</si>
  <si>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</si>
  <si>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</si>
  <si>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</si>
  <si>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</si>
  <si>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</si>
  <si>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</si>
  <si>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</si>
  <si>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</si>
  <si>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</si>
  <si>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</si>
  <si>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</si>
  <si>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</si>
  <si>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</si>
  <si>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</si>
  <si>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</si>
  <si>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</si>
  <si>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</si>
  <si>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</si>
  <si>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</si>
  <si>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</si>
  <si>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</si>
  <si>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</si>
  <si>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</si>
  <si>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</si>
  <si>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</si>
  <si>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</si>
  <si>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</si>
  <si>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</si>
  <si>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</si>
  <si>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</si>
  <si>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</si>
  <si>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</si>
  <si>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</si>
  <si>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</si>
  <si>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</si>
  <si>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</si>
  <si>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</si>
  <si>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</si>
  <si>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</si>
  <si>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</si>
  <si>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</si>
  <si>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</si>
  <si>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</si>
  <si>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</si>
  <si>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</si>
  <si>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</si>
  <si>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</si>
  <si>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</si>
  <si>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</si>
  <si>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</si>
  <si>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</si>
  <si>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</si>
  <si>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</si>
  <si>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</si>
  <si>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</si>
  <si>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</si>
  <si>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</si>
  <si>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</si>
  <si>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</si>
  <si>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</si>
  <si>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</si>
  <si>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</si>
  <si>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</si>
  <si>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</si>
  <si>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</si>
  <si>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</si>
  <si>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</si>
  <si>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</si>
  <si>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</si>
  <si>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</si>
  <si>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</si>
  <si>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</si>
  <si>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</si>
  <si>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</si>
  <si>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</si>
  <si>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</si>
  <si>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</si>
  <si>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</si>
  <si>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</si>
  <si>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</si>
  <si>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</si>
  <si>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</si>
  <si>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</si>
  <si>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</si>
  <si>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</si>
  <si>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</si>
  <si>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</si>
  <si>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</si>
  <si>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</si>
  <si>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</si>
  <si>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</si>
  <si>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</si>
  <si>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</si>
  <si>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</si>
  <si>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</si>
  <si>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</si>
  <si>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</si>
  <si>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</si>
  <si>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</si>
  <si>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</si>
  <si>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</si>
  <si>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</si>
  <si>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</si>
  <si>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</si>
  <si>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</si>
  <si>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</si>
  <si>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</si>
  <si>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</si>
  <si>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</si>
  <si>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</si>
  <si>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</si>
  <si>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</si>
  <si>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</si>
  <si>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</si>
  <si>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</si>
  <si>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</si>
  <si>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</si>
  <si>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</si>
  <si>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</si>
  <si>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</si>
  <si>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</si>
  <si>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</si>
  <si>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</si>
  <si>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</si>
  <si>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</si>
  <si>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</si>
  <si>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</si>
  <si>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</si>
  <si>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</si>
  <si>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</si>
  <si>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</si>
  <si>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</si>
  <si>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</si>
  <si>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</si>
  <si>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</si>
  <si>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</si>
  <si>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</si>
  <si>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</si>
  <si>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</si>
  <si>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</si>
  <si>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</si>
  <si>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</si>
  <si>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</si>
  <si>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</si>
  <si>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</si>
  <si>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</si>
  <si>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</si>
  <si>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</si>
  <si>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</si>
  <si>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</si>
  <si>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</si>
  <si>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</si>
  <si>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</si>
  <si>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</si>
  <si>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</si>
  <si>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</si>
  <si>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</si>
  <si>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</si>
  <si>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</si>
  <si>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</si>
  <si>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</si>
  <si>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</si>
  <si>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</si>
  <si>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</si>
  <si>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</si>
  <si>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</si>
  <si>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</si>
  <si>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</si>
  <si>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</si>
  <si>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</si>
  <si>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</si>
  <si>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</si>
  <si>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</si>
  <si>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</si>
  <si>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</si>
  <si>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</si>
  <si>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</si>
  <si>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</si>
  <si>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</si>
  <si>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</si>
  <si>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</si>
  <si>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</si>
  <si>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</si>
  <si>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</si>
  <si>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</si>
  <si>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</si>
  <si>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</si>
  <si>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</si>
  <si>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</si>
  <si>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</si>
  <si>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</si>
  <si>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</si>
  <si>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</si>
  <si>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</si>
  <si>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</si>
  <si>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</si>
  <si>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</si>
  <si>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</si>
  <si>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</si>
  <si>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</si>
  <si>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</si>
  <si>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</si>
  <si>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</si>
  <si>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</si>
  <si>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</si>
  <si>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</si>
  <si>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</si>
  <si>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</si>
  <si>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</si>
  <si>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</si>
  <si>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</si>
  <si>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</si>
  <si>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</si>
  <si>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</si>
  <si>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</si>
  <si>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</si>
  <si>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</si>
  <si>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</si>
  <si>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</si>
  <si>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</si>
  <si>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</si>
  <si>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</si>
  <si>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</si>
  <si>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</si>
  <si>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</si>
  <si>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</si>
  <si>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</si>
  <si>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</si>
  <si>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</si>
  <si>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</si>
  <si>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</si>
  <si>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</si>
  <si>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</si>
  <si>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</si>
  <si>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</si>
  <si>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</si>
  <si>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</si>
  <si>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</si>
  <si>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</si>
  <si>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</si>
  <si>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</si>
  <si>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</si>
  <si>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</si>
  <si>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</si>
  <si>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</si>
  <si>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</si>
  <si>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</si>
  <si>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</si>
  <si>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</si>
  <si>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</si>
  <si>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</si>
  <si>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</si>
  <si>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</si>
  <si>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</si>
  <si>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</si>
  <si>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</si>
  <si>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</si>
  <si>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</si>
  <si>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</si>
  <si>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</si>
  <si>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</si>
  <si>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</si>
  <si>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</si>
  <si>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</si>
  <si>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</si>
  <si>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</si>
  <si>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</si>
  <si>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</si>
  <si>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</si>
  <si>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</si>
  <si>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</si>
  <si>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</si>
  <si>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</si>
  <si>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</si>
  <si>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</si>
  <si>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</si>
  <si>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</si>
  <si>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</si>
  <si>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</si>
  <si>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</si>
  <si>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</si>
  <si>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</si>
  <si>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</si>
  <si>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</si>
  <si>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</si>
  <si>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</si>
  <si>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</si>
  <si>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</si>
  <si>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</si>
  <si>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</si>
  <si>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</si>
  <si>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</si>
  <si>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</si>
  <si>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</si>
  <si>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</si>
  <si>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</si>
  <si>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</si>
  <si>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</si>
  <si>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</si>
  <si>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</si>
  <si>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</si>
  <si>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</si>
  <si>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</si>
  <si>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</si>
  <si>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</si>
  <si>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</si>
  <si>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</si>
  <si>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</si>
  <si>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</si>
  <si>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</si>
  <si>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</si>
  <si>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</si>
  <si>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</si>
  <si>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</si>
  <si>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</si>
  <si>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</si>
  <si>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</si>
  <si>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</si>
  <si>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</si>
  <si>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</si>
  <si>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</si>
  <si>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</si>
  <si>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</si>
  <si>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</si>
  <si>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</si>
  <si>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</si>
  <si>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</si>
  <si>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</si>
  <si>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</si>
  <si>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</si>
  <si>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</si>
  <si>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</si>
  <si>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</si>
  <si>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</si>
  <si>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</si>
  <si>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</si>
  <si>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</si>
  <si>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</si>
  <si>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</si>
  <si>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</si>
  <si>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</si>
  <si>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</si>
  <si>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</si>
  <si>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</si>
  <si>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</si>
  <si>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</si>
  <si>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</si>
  <si>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</si>
  <si>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</si>
  <si>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</si>
  <si>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</si>
  <si>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</si>
  <si>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</si>
  <si>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</si>
  <si>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М+С ИНВЕСТ ЕООД</t>
  </si>
  <si>
    <t>1. Почивна станция с. Енина</t>
  </si>
  <si>
    <t>2. Фестомашинекс София</t>
  </si>
  <si>
    <t>3. ПД Темида Варна</t>
  </si>
  <si>
    <t>4. СПХ ТРАНС София</t>
  </si>
  <si>
    <t>5. Балкарс консорциум ООД София</t>
  </si>
  <si>
    <t>6. Прогрес АД Стара Загора</t>
  </si>
  <si>
    <t>01.01.2010-31.12.2010</t>
  </si>
  <si>
    <t>неконсолидиран</t>
  </si>
  <si>
    <t>Дата на съставяне: 21.03.2011</t>
  </si>
  <si>
    <t xml:space="preserve">Дата на съставяне: 21.03.2011                                     </t>
  </si>
  <si>
    <t xml:space="preserve">Дата  на съставяне: 21.03.2011                                                                                                                         </t>
  </si>
  <si>
    <t xml:space="preserve">Дата на съставяне: 21.03.2011                 </t>
  </si>
  <si>
    <t>"М+С Хидравлик" АД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</si>
</sst>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58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D4" sqref="D4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/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5" t="s">
        <v>873</v>
      </c>
      <c r="F3" s="273" t="s">
        <v>1</v>
      </c>
      <c r="G3" s="226"/>
      <c r="H3" s="595">
        <v>123028180</v>
      </c>
    </row>
    <row r="4" spans="1:8" ht="28.5">
      <c r="A4" s="204" t="s">
        <v>2</v>
      </c>
      <c r="B4" s="583"/>
      <c r="C4" s="583"/>
      <c r="D4" s="584"/>
      <c r="E4" s="576" t="s">
        <v>868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867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1128</v>
      </c>
      <c r="D11" s="205">
        <v>1128</v>
      </c>
      <c r="E11" s="293" t="s">
        <v>21</v>
      </c>
      <c r="F11" s="298" t="s">
        <v>22</v>
      </c>
      <c r="G11" s="206">
        <v>13018</v>
      </c>
      <c r="H11" s="206">
        <v>13018</v>
      </c>
    </row>
    <row r="12" spans="1:8" ht="15">
      <c r="A12" s="291" t="s">
        <v>23</v>
      </c>
      <c r="B12" s="297" t="s">
        <v>24</v>
      </c>
      <c r="C12" s="205">
        <v>11583</v>
      </c>
      <c r="D12" s="205">
        <v>11347</v>
      </c>
      <c r="E12" s="293" t="s">
        <v>25</v>
      </c>
      <c r="F12" s="298" t="s">
        <v>26</v>
      </c>
      <c r="G12" s="207">
        <v>13018</v>
      </c>
      <c r="H12" s="207">
        <v>13018</v>
      </c>
    </row>
    <row r="13" spans="1:8" ht="15">
      <c r="A13" s="291" t="s">
        <v>27</v>
      </c>
      <c r="B13" s="297" t="s">
        <v>28</v>
      </c>
      <c r="C13" s="205">
        <v>16142</v>
      </c>
      <c r="D13" s="205">
        <v>15476</v>
      </c>
      <c r="E13" s="293" t="s">
        <v>29</v>
      </c>
      <c r="F13" s="298" t="s">
        <v>30</v>
      </c>
      <c r="G13" s="207">
        <v>13018</v>
      </c>
      <c r="H13" s="207">
        <v>13018</v>
      </c>
    </row>
    <row r="14" spans="1:8" ht="15">
      <c r="A14" s="291" t="s">
        <v>31</v>
      </c>
      <c r="B14" s="297" t="s">
        <v>32</v>
      </c>
      <c r="C14" s="205">
        <v>1751</v>
      </c>
      <c r="D14" s="205">
        <v>1769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>
        <v>503</v>
      </c>
      <c r="D15" s="205">
        <v>410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189</v>
      </c>
      <c r="D16" s="205">
        <v>196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2352</v>
      </c>
      <c r="D17" s="205">
        <v>1616</v>
      </c>
      <c r="E17" s="299" t="s">
        <v>45</v>
      </c>
      <c r="F17" s="301" t="s">
        <v>46</v>
      </c>
      <c r="G17" s="208">
        <f>G11+G14+G15+G16</f>
        <v>13018</v>
      </c>
      <c r="H17" s="208">
        <f>H11+H14+H15+H16</f>
        <v>13018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33648</v>
      </c>
      <c r="D19" s="209">
        <f>SUM(D11:D18)</f>
        <v>31942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>
        <v>11178</v>
      </c>
      <c r="H20" s="212">
        <v>11204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2936</v>
      </c>
      <c r="H21" s="210">
        <f>SUM(H22:H24)</f>
        <v>2936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1330</v>
      </c>
      <c r="H22" s="206">
        <v>1330</v>
      </c>
    </row>
    <row r="23" spans="1:13" ht="15">
      <c r="A23" s="291" t="s">
        <v>65</v>
      </c>
      <c r="B23" s="297" t="s">
        <v>66</v>
      </c>
      <c r="C23" s="205">
        <v>17</v>
      </c>
      <c r="D23" s="205">
        <v>22</v>
      </c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176</v>
      </c>
      <c r="D24" s="205">
        <v>320</v>
      </c>
      <c r="E24" s="293" t="s">
        <v>71</v>
      </c>
      <c r="F24" s="298" t="s">
        <v>72</v>
      </c>
      <c r="G24" s="206">
        <v>1606</v>
      </c>
      <c r="H24" s="206">
        <v>1606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14114</v>
      </c>
      <c r="H25" s="208">
        <f>H19+H20+H21</f>
        <v>14140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193</v>
      </c>
      <c r="D27" s="209">
        <f>SUM(D23:D26)</f>
        <v>342</v>
      </c>
      <c r="E27" s="309" t="s">
        <v>82</v>
      </c>
      <c r="F27" s="298" t="s">
        <v>83</v>
      </c>
      <c r="G27" s="208">
        <f>SUM(G28:G30)</f>
        <v>9274</v>
      </c>
      <c r="H27" s="208">
        <f>SUM(H28:H30)</f>
        <v>10439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9274</v>
      </c>
      <c r="H28" s="206">
        <v>10439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7474</v>
      </c>
      <c r="H31" s="206">
        <v>38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16748</v>
      </c>
      <c r="H33" s="208">
        <f>H27+H31+H32</f>
        <v>10477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849</v>
      </c>
      <c r="B34" s="300" t="s">
        <v>104</v>
      </c>
      <c r="C34" s="209">
        <f>SUM(C35:C38)</f>
        <v>16</v>
      </c>
      <c r="D34" s="209">
        <f>SUM(D35:D38)</f>
        <v>16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5</v>
      </c>
      <c r="D35" s="205">
        <v>5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43880</v>
      </c>
      <c r="H36" s="208">
        <f>H25+H17+H33</f>
        <v>37635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11</v>
      </c>
      <c r="D38" s="205">
        <v>11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2566</v>
      </c>
      <c r="H44" s="206">
        <v>3625</v>
      </c>
    </row>
    <row r="45" spans="1:15" ht="15">
      <c r="A45" s="291" t="s">
        <v>135</v>
      </c>
      <c r="B45" s="305" t="s">
        <v>136</v>
      </c>
      <c r="C45" s="209">
        <f>C34+C39+C44</f>
        <v>16</v>
      </c>
      <c r="D45" s="209">
        <f>D34+D39+D44</f>
        <v>16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>
        <v>58</v>
      </c>
      <c r="H46" s="206">
        <v>22</v>
      </c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324</v>
      </c>
      <c r="H48" s="206">
        <v>300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2948</v>
      </c>
      <c r="H49" s="208">
        <f>SUM(H43:H48)</f>
        <v>3947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502</v>
      </c>
      <c r="H53" s="206">
        <v>528</v>
      </c>
    </row>
    <row r="54" spans="1:8" ht="15">
      <c r="A54" s="291" t="s">
        <v>165</v>
      </c>
      <c r="B54" s="305" t="s">
        <v>166</v>
      </c>
      <c r="C54" s="205">
        <v>38</v>
      </c>
      <c r="D54" s="205">
        <v>34</v>
      </c>
      <c r="E54" s="293" t="s">
        <v>167</v>
      </c>
      <c r="F54" s="301" t="s">
        <v>168</v>
      </c>
      <c r="G54" s="206">
        <v>497</v>
      </c>
      <c r="H54" s="206">
        <v>497</v>
      </c>
    </row>
    <row r="55" spans="1:18" ht="25.5">
      <c r="A55" s="325" t="s">
        <v>169</v>
      </c>
      <c r="B55" s="326" t="s">
        <v>170</v>
      </c>
      <c r="C55" s="209">
        <f>C19+C20+C21+C27+C32+C45+C51+C53+C54</f>
        <v>33895</v>
      </c>
      <c r="D55" s="209">
        <f>D19+D20+D21+D27+D32+D45+D51+D53+D54</f>
        <v>32334</v>
      </c>
      <c r="E55" s="293" t="s">
        <v>171</v>
      </c>
      <c r="F55" s="317" t="s">
        <v>172</v>
      </c>
      <c r="G55" s="208">
        <f>G49+G51+G52+G53+G54</f>
        <v>3947</v>
      </c>
      <c r="H55" s="208">
        <f>H49+H51+H52+H53+H54</f>
        <v>4972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5865</v>
      </c>
      <c r="D58" s="205">
        <v>5189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440</v>
      </c>
      <c r="D59" s="205">
        <v>507</v>
      </c>
      <c r="E59" s="307" t="s">
        <v>180</v>
      </c>
      <c r="F59" s="298" t="s">
        <v>181</v>
      </c>
      <c r="G59" s="206">
        <v>1881</v>
      </c>
      <c r="H59" s="206">
        <v>1860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>
        <v>34</v>
      </c>
    </row>
    <row r="61" spans="1:18" ht="15">
      <c r="A61" s="291" t="s">
        <v>186</v>
      </c>
      <c r="B61" s="300" t="s">
        <v>187</v>
      </c>
      <c r="C61" s="205">
        <v>2789</v>
      </c>
      <c r="D61" s="205">
        <v>2200</v>
      </c>
      <c r="E61" s="299" t="s">
        <v>188</v>
      </c>
      <c r="F61" s="328" t="s">
        <v>189</v>
      </c>
      <c r="G61" s="208">
        <f>SUM(G62:G68)</f>
        <v>7130</v>
      </c>
      <c r="H61" s="208">
        <f>SUM(H62:H68)</f>
        <v>5487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43</v>
      </c>
      <c r="H62" s="206">
        <v>307</v>
      </c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>
        <v>46</v>
      </c>
      <c r="H63" s="206">
        <v>561</v>
      </c>
      <c r="M63" s="211"/>
    </row>
    <row r="64" spans="1:15" ht="15">
      <c r="A64" s="291" t="s">
        <v>50</v>
      </c>
      <c r="B64" s="305" t="s">
        <v>198</v>
      </c>
      <c r="C64" s="209">
        <f>SUM(C58:C63)</f>
        <v>9094</v>
      </c>
      <c r="D64" s="209">
        <f>SUM(D58:D63)</f>
        <v>7896</v>
      </c>
      <c r="E64" s="293" t="s">
        <v>199</v>
      </c>
      <c r="F64" s="298" t="s">
        <v>200</v>
      </c>
      <c r="G64" s="206">
        <v>4946</v>
      </c>
      <c r="H64" s="206">
        <v>3291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160</v>
      </c>
      <c r="H65" s="206">
        <v>57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1244</v>
      </c>
      <c r="H66" s="206">
        <v>954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>
        <v>359</v>
      </c>
      <c r="H67" s="206">
        <v>262</v>
      </c>
    </row>
    <row r="68" spans="1:8" ht="15">
      <c r="A68" s="291" t="s">
        <v>210</v>
      </c>
      <c r="B68" s="297" t="s">
        <v>211</v>
      </c>
      <c r="C68" s="205">
        <v>7180</v>
      </c>
      <c r="D68" s="205">
        <v>2873</v>
      </c>
      <c r="E68" s="293" t="s">
        <v>212</v>
      </c>
      <c r="F68" s="298" t="s">
        <v>213</v>
      </c>
      <c r="G68" s="206">
        <v>332</v>
      </c>
      <c r="H68" s="206">
        <v>55</v>
      </c>
    </row>
    <row r="69" spans="1:8" ht="15">
      <c r="A69" s="291" t="s">
        <v>214</v>
      </c>
      <c r="B69" s="297" t="s">
        <v>215</v>
      </c>
      <c r="C69" s="205">
        <v>136</v>
      </c>
      <c r="D69" s="205">
        <v>1763</v>
      </c>
      <c r="E69" s="307" t="s">
        <v>77</v>
      </c>
      <c r="F69" s="298" t="s">
        <v>216</v>
      </c>
      <c r="G69" s="206">
        <v>10</v>
      </c>
      <c r="H69" s="206">
        <v>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>
        <v>1</v>
      </c>
      <c r="E71" s="309" t="s">
        <v>45</v>
      </c>
      <c r="F71" s="329" t="s">
        <v>223</v>
      </c>
      <c r="G71" s="215">
        <f>G59+G60+G61+G69+G70</f>
        <v>9021</v>
      </c>
      <c r="H71" s="215">
        <f>H59+H60+H61+H69+H70</f>
        <v>7384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566</v>
      </c>
      <c r="D72" s="205">
        <v>554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1</v>
      </c>
      <c r="D74" s="205">
        <v>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7883</v>
      </c>
      <c r="D75" s="209">
        <f>SUM(D67:D74)</f>
        <v>5192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9021</v>
      </c>
      <c r="H79" s="216">
        <f>H71+H74+H75+H76</f>
        <v>7384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4</v>
      </c>
      <c r="D87" s="205">
        <v>8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2698</v>
      </c>
      <c r="D88" s="205">
        <v>3069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3213</v>
      </c>
      <c r="D89" s="205">
        <v>1460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5915</v>
      </c>
      <c r="D91" s="209">
        <f>SUM(D87:D90)</f>
        <v>4537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61</v>
      </c>
      <c r="D92" s="205">
        <v>32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22953</v>
      </c>
      <c r="D93" s="209">
        <f>D64+D75+D84+D91+D92</f>
        <v>17657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56848</v>
      </c>
      <c r="D94" s="218">
        <f>D93+D55</f>
        <v>49991</v>
      </c>
      <c r="E94" s="558" t="s">
        <v>269</v>
      </c>
      <c r="F94" s="345" t="s">
        <v>270</v>
      </c>
      <c r="G94" s="219">
        <f>G36+G39+G55+G79</f>
        <v>56848</v>
      </c>
      <c r="H94" s="219">
        <f>H36+H39+H55+H79</f>
        <v>49991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869</v>
      </c>
      <c r="B98" s="539"/>
      <c r="C98" s="601" t="s">
        <v>380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780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C51" sqref="C5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3"/>
      <c r="C2" s="533"/>
      <c r="D2" s="533"/>
      <c r="E2" s="533" t="str">
        <f>'справка №1-БАЛАНС'!E3</f>
        <v>"М+С Хидравлик" АД</v>
      </c>
      <c r="F2" s="605" t="s">
        <v>1</v>
      </c>
      <c r="G2" s="605"/>
      <c r="H2" s="353">
        <f>'справка №1-БАЛАНС'!H3</f>
        <v>123028180</v>
      </c>
    </row>
    <row r="3" spans="1:8" ht="15">
      <c r="A3" s="6" t="s">
        <v>272</v>
      </c>
      <c r="B3" s="533"/>
      <c r="C3" s="533"/>
      <c r="D3" s="533"/>
      <c r="E3" s="533" t="str">
        <f>'справка №1-БАЛАНС'!E4</f>
        <v>неконсолидиран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33" t="str">
        <f>'справка №1-БАЛАНС'!E5</f>
        <v>01.01.2010-31.12.2010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27146</v>
      </c>
      <c r="D9" s="79">
        <v>17105</v>
      </c>
      <c r="E9" s="363" t="s">
        <v>282</v>
      </c>
      <c r="F9" s="365" t="s">
        <v>283</v>
      </c>
      <c r="G9" s="87">
        <v>62067</v>
      </c>
      <c r="H9" s="87">
        <v>37711</v>
      </c>
    </row>
    <row r="10" spans="1:8" ht="12">
      <c r="A10" s="363" t="s">
        <v>284</v>
      </c>
      <c r="B10" s="364" t="s">
        <v>285</v>
      </c>
      <c r="C10" s="79">
        <v>5085</v>
      </c>
      <c r="D10" s="79">
        <v>3162</v>
      </c>
      <c r="E10" s="363" t="s">
        <v>286</v>
      </c>
      <c r="F10" s="365" t="s">
        <v>287</v>
      </c>
      <c r="G10" s="87"/>
      <c r="H10" s="87"/>
    </row>
    <row r="11" spans="1:8" ht="12">
      <c r="A11" s="363" t="s">
        <v>288</v>
      </c>
      <c r="B11" s="364" t="s">
        <v>289</v>
      </c>
      <c r="C11" s="79">
        <v>6690</v>
      </c>
      <c r="D11" s="79">
        <v>6572</v>
      </c>
      <c r="E11" s="366" t="s">
        <v>290</v>
      </c>
      <c r="F11" s="365" t="s">
        <v>291</v>
      </c>
      <c r="G11" s="87">
        <v>232</v>
      </c>
      <c r="H11" s="87">
        <v>78</v>
      </c>
    </row>
    <row r="12" spans="1:8" ht="12">
      <c r="A12" s="363" t="s">
        <v>292</v>
      </c>
      <c r="B12" s="364" t="s">
        <v>293</v>
      </c>
      <c r="C12" s="79">
        <v>12635</v>
      </c>
      <c r="D12" s="79">
        <v>7418</v>
      </c>
      <c r="E12" s="366" t="s">
        <v>77</v>
      </c>
      <c r="F12" s="365" t="s">
        <v>294</v>
      </c>
      <c r="G12" s="87">
        <v>520</v>
      </c>
      <c r="H12" s="87">
        <v>304</v>
      </c>
    </row>
    <row r="13" spans="1:18" ht="12">
      <c r="A13" s="363" t="s">
        <v>295</v>
      </c>
      <c r="B13" s="364" t="s">
        <v>296</v>
      </c>
      <c r="C13" s="79">
        <v>2770</v>
      </c>
      <c r="D13" s="79">
        <v>1896</v>
      </c>
      <c r="E13" s="367" t="s">
        <v>50</v>
      </c>
      <c r="F13" s="368" t="s">
        <v>297</v>
      </c>
      <c r="G13" s="88">
        <f>SUM(G9:G12)</f>
        <v>62819</v>
      </c>
      <c r="H13" s="88">
        <f>SUM(H9:H12)</f>
        <v>38093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>
        <v>41</v>
      </c>
      <c r="D14" s="79">
        <v>93</v>
      </c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>
        <v>-580</v>
      </c>
      <c r="D15" s="80">
        <v>726</v>
      </c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>
        <v>455</v>
      </c>
      <c r="D16" s="80">
        <v>537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/>
      <c r="D17" s="81"/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54242</v>
      </c>
      <c r="D19" s="82">
        <f>SUM(D9:D15)+D16</f>
        <v>37509</v>
      </c>
      <c r="E19" s="373" t="s">
        <v>314</v>
      </c>
      <c r="F19" s="369" t="s">
        <v>315</v>
      </c>
      <c r="G19" s="87">
        <v>175</v>
      </c>
      <c r="H19" s="87">
        <v>12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297</v>
      </c>
      <c r="D22" s="79">
        <v>419</v>
      </c>
      <c r="E22" s="373" t="s">
        <v>323</v>
      </c>
      <c r="F22" s="369" t="s">
        <v>324</v>
      </c>
      <c r="G22" s="87">
        <v>72</v>
      </c>
      <c r="H22" s="87">
        <v>78</v>
      </c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>
        <v>1</v>
      </c>
      <c r="H23" s="87"/>
    </row>
    <row r="24" spans="1:18" ht="12">
      <c r="A24" s="363" t="s">
        <v>329</v>
      </c>
      <c r="B24" s="375" t="s">
        <v>330</v>
      </c>
      <c r="C24" s="79">
        <v>113</v>
      </c>
      <c r="D24" s="79">
        <v>94</v>
      </c>
      <c r="E24" s="367" t="s">
        <v>102</v>
      </c>
      <c r="F24" s="370" t="s">
        <v>331</v>
      </c>
      <c r="G24" s="88">
        <f>SUM(G19:G23)</f>
        <v>248</v>
      </c>
      <c r="H24" s="88">
        <f>SUM(H19:H23)</f>
        <v>90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110</v>
      </c>
      <c r="D25" s="79">
        <v>119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520</v>
      </c>
      <c r="D26" s="82">
        <f>SUM(D22:D25)</f>
        <v>632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54762</v>
      </c>
      <c r="D28" s="83">
        <f>D26+D19</f>
        <v>38141</v>
      </c>
      <c r="E28" s="174" t="s">
        <v>336</v>
      </c>
      <c r="F28" s="370" t="s">
        <v>337</v>
      </c>
      <c r="G28" s="88">
        <f>G13+G15+G24</f>
        <v>63067</v>
      </c>
      <c r="H28" s="88">
        <f>H13+H15+H24</f>
        <v>38183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8305</v>
      </c>
      <c r="D30" s="83">
        <f>IF((H28-D28)&gt;0,H28-D28,0)</f>
        <v>42</v>
      </c>
      <c r="E30" s="174" t="s">
        <v>340</v>
      </c>
      <c r="F30" s="370" t="s">
        <v>341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851</v>
      </c>
      <c r="B31" s="376" t="s">
        <v>342</v>
      </c>
      <c r="C31" s="79"/>
      <c r="D31" s="79"/>
      <c r="E31" s="361" t="s">
        <v>854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54762</v>
      </c>
      <c r="D33" s="82">
        <f>D28-D31+D32</f>
        <v>38141</v>
      </c>
      <c r="E33" s="174" t="s">
        <v>350</v>
      </c>
      <c r="F33" s="370" t="s">
        <v>351</v>
      </c>
      <c r="G33" s="90">
        <f>G32-G31+G28</f>
        <v>63067</v>
      </c>
      <c r="H33" s="90">
        <f>H32-H31+H28</f>
        <v>38183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8305</v>
      </c>
      <c r="D34" s="83">
        <f>IF((H33-D33)&gt;0,H33-D33,0)</f>
        <v>42</v>
      </c>
      <c r="E34" s="379" t="s">
        <v>354</v>
      </c>
      <c r="F34" s="370" t="s">
        <v>355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831</v>
      </c>
      <c r="D35" s="82">
        <f>D36+D37+D38</f>
        <v>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>
        <v>831</v>
      </c>
      <c r="D36" s="79">
        <v>4</v>
      </c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7"/>
      <c r="D37" s="537"/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70">
        <f>+IF((G33-C33-C35)&gt;0,G33-C33-C35,0)</f>
        <v>7474</v>
      </c>
      <c r="D39" s="570">
        <f>+IF((H33-D33-D35)&gt;0,H33-D33-D35,0)</f>
        <v>38</v>
      </c>
      <c r="E39" s="386" t="s">
        <v>366</v>
      </c>
      <c r="F39" s="175" t="s">
        <v>367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7474</v>
      </c>
      <c r="D41" s="85">
        <f>IF(H39=0,IF(D39-D40&gt;0,D39-D40+H40,0),IF(H39-H40&lt;0,H40-H39+D39,0))</f>
        <v>38</v>
      </c>
      <c r="E41" s="174" t="s">
        <v>373</v>
      </c>
      <c r="F41" s="175" t="s">
        <v>374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63067</v>
      </c>
      <c r="D42" s="86">
        <f>D33+D35+D39</f>
        <v>38183</v>
      </c>
      <c r="E42" s="177" t="s">
        <v>377</v>
      </c>
      <c r="F42" s="178" t="s">
        <v>378</v>
      </c>
      <c r="G42" s="90">
        <f>G39+G33</f>
        <v>63067</v>
      </c>
      <c r="H42" s="90">
        <f>H39+H33</f>
        <v>38183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379</v>
      </c>
      <c r="B44" s="532"/>
      <c r="C44" s="532" t="s">
        <v>380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780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381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382</v>
      </c>
      <c r="B4" s="533" t="str">
        <f>'справка №1-БАЛАНС'!E3</f>
        <v>"М+С Хидравлик" АД</v>
      </c>
      <c r="C4" s="397" t="s">
        <v>1</v>
      </c>
      <c r="D4" s="353">
        <f>'справка №1-БАЛАНС'!H3</f>
        <v>123028180</v>
      </c>
      <c r="E4" s="401"/>
      <c r="F4" s="401"/>
      <c r="G4" s="182"/>
      <c r="H4" s="182"/>
      <c r="I4" s="182"/>
      <c r="J4" s="182"/>
    </row>
    <row r="5" spans="1:10" ht="15">
      <c r="A5" s="533" t="s">
        <v>272</v>
      </c>
      <c r="B5" s="533" t="str">
        <f>'справка №1-БАЛАНС'!E4</f>
        <v>неконсолидиран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3" t="str">
        <f>'справка №1-БАЛАНС'!E5</f>
        <v>01.01.2010-31.12.2010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383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384</v>
      </c>
      <c r="B9" s="409"/>
      <c r="C9" s="93"/>
      <c r="D9" s="93"/>
      <c r="E9" s="181"/>
      <c r="F9" s="181"/>
      <c r="G9" s="182"/>
    </row>
    <row r="10" spans="1:7" ht="12">
      <c r="A10" s="410" t="s">
        <v>385</v>
      </c>
      <c r="B10" s="411" t="s">
        <v>386</v>
      </c>
      <c r="C10" s="92">
        <v>64878</v>
      </c>
      <c r="D10" s="92">
        <v>46446</v>
      </c>
      <c r="E10" s="181"/>
      <c r="F10" s="181"/>
      <c r="G10" s="182"/>
    </row>
    <row r="11" spans="1:13" ht="12">
      <c r="A11" s="410" t="s">
        <v>387</v>
      </c>
      <c r="B11" s="411" t="s">
        <v>388</v>
      </c>
      <c r="C11" s="92">
        <v>-39006</v>
      </c>
      <c r="D11" s="92">
        <v>-23952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389</v>
      </c>
      <c r="B12" s="411" t="s">
        <v>390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391</v>
      </c>
      <c r="B13" s="411" t="s">
        <v>392</v>
      </c>
      <c r="C13" s="92">
        <v>-14407</v>
      </c>
      <c r="D13" s="92">
        <v>-9609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393</v>
      </c>
      <c r="B14" s="411" t="s">
        <v>394</v>
      </c>
      <c r="C14" s="92">
        <v>-96</v>
      </c>
      <c r="D14" s="92">
        <v>-88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395</v>
      </c>
      <c r="B15" s="411" t="s">
        <v>396</v>
      </c>
      <c r="C15" s="92">
        <v>-417</v>
      </c>
      <c r="D15" s="92">
        <v>-485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397</v>
      </c>
      <c r="B16" s="411" t="s">
        <v>398</v>
      </c>
      <c r="C16" s="92">
        <v>174</v>
      </c>
      <c r="D16" s="92">
        <v>12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399</v>
      </c>
      <c r="B17" s="411" t="s">
        <v>400</v>
      </c>
      <c r="C17" s="92">
        <v>-63</v>
      </c>
      <c r="D17" s="92">
        <v>-203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401</v>
      </c>
      <c r="B18" s="414" t="s">
        <v>402</v>
      </c>
      <c r="C18" s="92">
        <v>-20</v>
      </c>
      <c r="D18" s="92">
        <v>-15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403</v>
      </c>
      <c r="B19" s="411" t="s">
        <v>404</v>
      </c>
      <c r="C19" s="92">
        <v>-265</v>
      </c>
      <c r="D19" s="92">
        <v>-484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405</v>
      </c>
      <c r="B20" s="416" t="s">
        <v>406</v>
      </c>
      <c r="C20" s="93">
        <f>SUM(C10:C19)</f>
        <v>10778</v>
      </c>
      <c r="D20" s="93">
        <f>SUM(D10:D19)</f>
        <v>11622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407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408</v>
      </c>
      <c r="B22" s="411" t="s">
        <v>409</v>
      </c>
      <c r="C22" s="92">
        <v>-6341</v>
      </c>
      <c r="D22" s="92">
        <v>-5311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410</v>
      </c>
      <c r="B23" s="411" t="s">
        <v>411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412</v>
      </c>
      <c r="B24" s="411" t="s">
        <v>413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414</v>
      </c>
      <c r="B25" s="411" t="s">
        <v>415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416</v>
      </c>
      <c r="B26" s="411" t="s">
        <v>417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418</v>
      </c>
      <c r="B27" s="411" t="s">
        <v>419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420</v>
      </c>
      <c r="B28" s="411" t="s">
        <v>421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422</v>
      </c>
      <c r="B29" s="411" t="s">
        <v>423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401</v>
      </c>
      <c r="B30" s="411" t="s">
        <v>424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425</v>
      </c>
      <c r="B31" s="411" t="s">
        <v>426</v>
      </c>
      <c r="C31" s="92">
        <v>352</v>
      </c>
      <c r="D31" s="92">
        <v>497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427</v>
      </c>
      <c r="B32" s="416" t="s">
        <v>428</v>
      </c>
      <c r="C32" s="93">
        <f>SUM(C22:C31)</f>
        <v>-5989</v>
      </c>
      <c r="D32" s="93">
        <f>SUM(D22:D31)</f>
        <v>-4814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429</v>
      </c>
      <c r="B33" s="417"/>
      <c r="C33" s="418"/>
      <c r="D33" s="418"/>
      <c r="E33" s="181"/>
      <c r="F33" s="181"/>
      <c r="G33" s="182"/>
    </row>
    <row r="34" spans="1:7" ht="12">
      <c r="A34" s="410" t="s">
        <v>430</v>
      </c>
      <c r="B34" s="411" t="s">
        <v>431</v>
      </c>
      <c r="C34" s="92"/>
      <c r="D34" s="92"/>
      <c r="E34" s="181"/>
      <c r="F34" s="181"/>
      <c r="G34" s="182"/>
    </row>
    <row r="35" spans="1:7" ht="12">
      <c r="A35" s="412" t="s">
        <v>432</v>
      </c>
      <c r="B35" s="411" t="s">
        <v>433</v>
      </c>
      <c r="C35" s="92"/>
      <c r="D35" s="92"/>
      <c r="E35" s="181"/>
      <c r="F35" s="181"/>
      <c r="G35" s="182"/>
    </row>
    <row r="36" spans="1:7" ht="12">
      <c r="A36" s="410" t="s">
        <v>434</v>
      </c>
      <c r="B36" s="411" t="s">
        <v>435</v>
      </c>
      <c r="C36" s="92">
        <v>1000</v>
      </c>
      <c r="D36" s="92">
        <v>7277</v>
      </c>
      <c r="E36" s="181"/>
      <c r="F36" s="181"/>
      <c r="G36" s="182"/>
    </row>
    <row r="37" spans="1:7" ht="12">
      <c r="A37" s="410" t="s">
        <v>436</v>
      </c>
      <c r="B37" s="411" t="s">
        <v>437</v>
      </c>
      <c r="C37" s="92">
        <v>-2073</v>
      </c>
      <c r="D37" s="92">
        <v>-9255</v>
      </c>
      <c r="E37" s="181"/>
      <c r="F37" s="181"/>
      <c r="G37" s="182"/>
    </row>
    <row r="38" spans="1:7" ht="12">
      <c r="A38" s="410" t="s">
        <v>438</v>
      </c>
      <c r="B38" s="411" t="s">
        <v>439</v>
      </c>
      <c r="C38" s="92">
        <v>-584</v>
      </c>
      <c r="D38" s="92">
        <v>-545</v>
      </c>
      <c r="E38" s="181"/>
      <c r="F38" s="181"/>
      <c r="G38" s="182"/>
    </row>
    <row r="39" spans="1:7" ht="12">
      <c r="A39" s="410" t="s">
        <v>440</v>
      </c>
      <c r="B39" s="411" t="s">
        <v>441</v>
      </c>
      <c r="C39" s="92">
        <v>-262</v>
      </c>
      <c r="D39" s="92">
        <v>-266</v>
      </c>
      <c r="E39" s="181"/>
      <c r="F39" s="181"/>
      <c r="G39" s="182"/>
    </row>
    <row r="40" spans="1:7" ht="12">
      <c r="A40" s="410" t="s">
        <v>442</v>
      </c>
      <c r="B40" s="411" t="s">
        <v>443</v>
      </c>
      <c r="C40" s="92">
        <v>-1492</v>
      </c>
      <c r="D40" s="92">
        <v>-953</v>
      </c>
      <c r="E40" s="181"/>
      <c r="F40" s="181"/>
      <c r="G40" s="182"/>
    </row>
    <row r="41" spans="1:8" ht="12">
      <c r="A41" s="410" t="s">
        <v>444</v>
      </c>
      <c r="B41" s="411" t="s">
        <v>445</v>
      </c>
      <c r="C41" s="92"/>
      <c r="D41" s="92"/>
      <c r="E41" s="181"/>
      <c r="F41" s="181"/>
      <c r="G41" s="185"/>
      <c r="H41" s="186"/>
    </row>
    <row r="42" spans="1:8" ht="12">
      <c r="A42" s="415" t="s">
        <v>446</v>
      </c>
      <c r="B42" s="416" t="s">
        <v>447</v>
      </c>
      <c r="C42" s="93">
        <f>SUM(C34:C41)</f>
        <v>-3411</v>
      </c>
      <c r="D42" s="93">
        <f>SUM(D34:D41)</f>
        <v>-3742</v>
      </c>
      <c r="E42" s="181"/>
      <c r="F42" s="181"/>
      <c r="G42" s="185"/>
      <c r="H42" s="186"/>
    </row>
    <row r="43" spans="1:8" ht="12">
      <c r="A43" s="419" t="s">
        <v>448</v>
      </c>
      <c r="B43" s="416" t="s">
        <v>449</v>
      </c>
      <c r="C43" s="93">
        <f>C42+C32+C20</f>
        <v>1378</v>
      </c>
      <c r="D43" s="93">
        <f>D42+D32+D20</f>
        <v>3066</v>
      </c>
      <c r="E43" s="181"/>
      <c r="F43" s="181"/>
      <c r="G43" s="185"/>
      <c r="H43" s="186"/>
    </row>
    <row r="44" spans="1:8" ht="12">
      <c r="A44" s="408" t="s">
        <v>450</v>
      </c>
      <c r="B44" s="417" t="s">
        <v>451</v>
      </c>
      <c r="C44" s="93">
        <f>D45</f>
        <v>4537</v>
      </c>
      <c r="D44" s="184">
        <v>1471</v>
      </c>
      <c r="E44" s="181"/>
      <c r="F44" s="181"/>
      <c r="G44" s="185"/>
      <c r="H44" s="186"/>
    </row>
    <row r="45" spans="1:8" ht="12">
      <c r="A45" s="408" t="s">
        <v>452</v>
      </c>
      <c r="B45" s="417" t="s">
        <v>453</v>
      </c>
      <c r="C45" s="93">
        <f>C44+C43</f>
        <v>5915</v>
      </c>
      <c r="D45" s="93">
        <f>D44+D43</f>
        <v>4537</v>
      </c>
      <c r="E45" s="181"/>
      <c r="F45" s="181"/>
      <c r="G45" s="185"/>
      <c r="H45" s="186"/>
    </row>
    <row r="46" spans="1:8" ht="12">
      <c r="A46" s="410" t="s">
        <v>454</v>
      </c>
      <c r="B46" s="417" t="s">
        <v>455</v>
      </c>
      <c r="C46" s="94">
        <v>2702</v>
      </c>
      <c r="D46" s="94">
        <v>3077</v>
      </c>
      <c r="E46" s="181"/>
      <c r="F46" s="181"/>
      <c r="G46" s="185"/>
      <c r="H46" s="186"/>
    </row>
    <row r="47" spans="1:8" ht="12">
      <c r="A47" s="410" t="s">
        <v>456</v>
      </c>
      <c r="B47" s="417" t="s">
        <v>457</v>
      </c>
      <c r="C47" s="94">
        <v>3213</v>
      </c>
      <c r="D47" s="94">
        <v>1460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380</v>
      </c>
      <c r="C50" s="606"/>
      <c r="D50" s="606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780</v>
      </c>
      <c r="C52" s="606"/>
      <c r="D52" s="606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2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7" t="s">
        <v>458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4"/>
      <c r="C3" s="609" t="str">
        <f>'справка №1-БАЛАНС'!E3</f>
        <v>"М+С Хидравлик" АД</v>
      </c>
      <c r="D3" s="610"/>
      <c r="E3" s="610"/>
      <c r="F3" s="610"/>
      <c r="G3" s="610"/>
      <c r="H3" s="574"/>
      <c r="I3" s="574"/>
      <c r="J3" s="2"/>
      <c r="K3" s="573" t="s">
        <v>1</v>
      </c>
      <c r="L3" s="573"/>
      <c r="M3" s="592">
        <f>'справка №1-БАЛАНС'!H3</f>
        <v>123028180</v>
      </c>
      <c r="N3" s="3"/>
    </row>
    <row r="4" spans="1:15" s="5" customFormat="1" ht="13.5" customHeight="1">
      <c r="A4" s="6" t="s">
        <v>459</v>
      </c>
      <c r="B4" s="574"/>
      <c r="C4" s="609" t="str">
        <f>'справка №1-БАЛАНС'!E4</f>
        <v>неконсолидиран</v>
      </c>
      <c r="D4" s="609"/>
      <c r="E4" s="611"/>
      <c r="F4" s="609"/>
      <c r="G4" s="609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09" t="str">
        <f>'справка №1-БАЛАНС'!E5</f>
        <v>01.01.2010-31.12.2010</v>
      </c>
      <c r="D5" s="610"/>
      <c r="E5" s="610"/>
      <c r="F5" s="610"/>
      <c r="G5" s="610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460</v>
      </c>
      <c r="E6" s="233"/>
      <c r="F6" s="233"/>
      <c r="G6" s="233"/>
      <c r="H6" s="233"/>
      <c r="I6" s="233" t="s">
        <v>461</v>
      </c>
      <c r="J6" s="254"/>
      <c r="K6" s="240"/>
      <c r="L6" s="231"/>
      <c r="M6" s="234"/>
      <c r="N6" s="189"/>
    </row>
    <row r="7" spans="1:14" s="15" customFormat="1" ht="60">
      <c r="A7" s="262" t="s">
        <v>462</v>
      </c>
      <c r="B7" s="266" t="s">
        <v>463</v>
      </c>
      <c r="C7" s="232" t="s">
        <v>464</v>
      </c>
      <c r="D7" s="263" t="s">
        <v>465</v>
      </c>
      <c r="E7" s="231" t="s">
        <v>466</v>
      </c>
      <c r="F7" s="13" t="s">
        <v>467</v>
      </c>
      <c r="G7" s="13"/>
      <c r="H7" s="13"/>
      <c r="I7" s="231" t="s">
        <v>468</v>
      </c>
      <c r="J7" s="255" t="s">
        <v>469</v>
      </c>
      <c r="K7" s="232" t="s">
        <v>470</v>
      </c>
      <c r="L7" s="232" t="s">
        <v>471</v>
      </c>
      <c r="M7" s="260" t="s">
        <v>472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473</v>
      </c>
      <c r="G8" s="12" t="s">
        <v>474</v>
      </c>
      <c r="H8" s="12" t="s">
        <v>475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476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477</v>
      </c>
      <c r="L10" s="16" t="s">
        <v>110</v>
      </c>
      <c r="M10" s="17" t="s">
        <v>118</v>
      </c>
      <c r="N10" s="14"/>
    </row>
    <row r="11" spans="1:23" ht="15.75" customHeight="1">
      <c r="A11" s="18" t="s">
        <v>478</v>
      </c>
      <c r="B11" s="34" t="s">
        <v>479</v>
      </c>
      <c r="C11" s="96">
        <f>'справка №1-БАЛАНС'!H17</f>
        <v>13018</v>
      </c>
      <c r="D11" s="96">
        <f>'справка №1-БАЛАНС'!H19</f>
        <v>0</v>
      </c>
      <c r="E11" s="96">
        <f>'справка №1-БАЛАНС'!H20</f>
        <v>11204</v>
      </c>
      <c r="F11" s="96">
        <f>'справка №1-БАЛАНС'!H22</f>
        <v>1330</v>
      </c>
      <c r="G11" s="96">
        <f>'справка №1-БАЛАНС'!H23</f>
        <v>0</v>
      </c>
      <c r="H11" s="98">
        <v>1606</v>
      </c>
      <c r="I11" s="96">
        <f>'справка №1-БАЛАНС'!H28+'справка №1-БАЛАНС'!H31</f>
        <v>10477</v>
      </c>
      <c r="J11" s="96">
        <f>'справка №1-БАЛАНС'!H29+'справка №1-БАЛАНС'!H32</f>
        <v>0</v>
      </c>
      <c r="K11" s="98"/>
      <c r="L11" s="424">
        <f>SUM(C11:K11)</f>
        <v>37635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480</v>
      </c>
      <c r="B12" s="34" t="s">
        <v>481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482</v>
      </c>
      <c r="B13" s="16" t="s">
        <v>483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484</v>
      </c>
      <c r="B14" s="16" t="s">
        <v>485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486</v>
      </c>
      <c r="B15" s="34" t="s">
        <v>487</v>
      </c>
      <c r="C15" s="99">
        <f>C11+C12</f>
        <v>13018</v>
      </c>
      <c r="D15" s="99">
        <f aca="true" t="shared" si="2" ref="D15:M15">D11+D12</f>
        <v>0</v>
      </c>
      <c r="E15" s="99">
        <f t="shared" si="2"/>
        <v>11204</v>
      </c>
      <c r="F15" s="99">
        <f t="shared" si="2"/>
        <v>1330</v>
      </c>
      <c r="G15" s="99">
        <f t="shared" si="2"/>
        <v>0</v>
      </c>
      <c r="H15" s="99">
        <f t="shared" si="2"/>
        <v>1606</v>
      </c>
      <c r="I15" s="99">
        <f t="shared" si="2"/>
        <v>10477</v>
      </c>
      <c r="J15" s="99">
        <f t="shared" si="2"/>
        <v>0</v>
      </c>
      <c r="K15" s="99">
        <f t="shared" si="2"/>
        <v>0</v>
      </c>
      <c r="L15" s="424">
        <f t="shared" si="1"/>
        <v>37635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488</v>
      </c>
      <c r="B16" s="41" t="s">
        <v>489</v>
      </c>
      <c r="C16" s="236"/>
      <c r="D16" s="237"/>
      <c r="E16" s="237"/>
      <c r="F16" s="237"/>
      <c r="G16" s="237"/>
      <c r="H16" s="238"/>
      <c r="I16" s="252">
        <f>+'справка №1-БАЛАНС'!G31</f>
        <v>7474</v>
      </c>
      <c r="J16" s="425">
        <f>+'справка №1-БАЛАНС'!G32</f>
        <v>0</v>
      </c>
      <c r="K16" s="98"/>
      <c r="L16" s="424">
        <f t="shared" si="1"/>
        <v>7474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490</v>
      </c>
      <c r="B17" s="16" t="s">
        <v>491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-1233</v>
      </c>
      <c r="J17" s="100">
        <f>J18+J19</f>
        <v>0</v>
      </c>
      <c r="K17" s="100">
        <f t="shared" si="3"/>
        <v>0</v>
      </c>
      <c r="L17" s="424">
        <f t="shared" si="1"/>
        <v>-1233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492</v>
      </c>
      <c r="B18" s="36" t="s">
        <v>493</v>
      </c>
      <c r="C18" s="98"/>
      <c r="D18" s="98"/>
      <c r="E18" s="98"/>
      <c r="F18" s="98"/>
      <c r="G18" s="98"/>
      <c r="H18" s="98"/>
      <c r="I18" s="98">
        <v>-1233</v>
      </c>
      <c r="J18" s="98"/>
      <c r="K18" s="98"/>
      <c r="L18" s="424">
        <f t="shared" si="1"/>
        <v>-1233</v>
      </c>
      <c r="M18" s="98"/>
      <c r="N18" s="19"/>
    </row>
    <row r="19" spans="1:14" ht="12" customHeight="1">
      <c r="A19" s="22" t="s">
        <v>494</v>
      </c>
      <c r="B19" s="36" t="s">
        <v>495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496</v>
      </c>
      <c r="B20" s="16" t="s">
        <v>497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498</v>
      </c>
      <c r="B21" s="16" t="s">
        <v>499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500</v>
      </c>
      <c r="B22" s="16" t="s">
        <v>501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502</v>
      </c>
      <c r="B23" s="16" t="s">
        <v>503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504</v>
      </c>
      <c r="B24" s="16" t="s">
        <v>505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500</v>
      </c>
      <c r="B25" s="16" t="s">
        <v>506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502</v>
      </c>
      <c r="B26" s="16" t="s">
        <v>507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508</v>
      </c>
      <c r="B27" s="16" t="s">
        <v>509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510</v>
      </c>
      <c r="B28" s="16" t="s">
        <v>511</v>
      </c>
      <c r="C28" s="98"/>
      <c r="D28" s="98"/>
      <c r="E28" s="98">
        <v>-26</v>
      </c>
      <c r="F28" s="98"/>
      <c r="G28" s="98"/>
      <c r="H28" s="98"/>
      <c r="I28" s="98">
        <v>30</v>
      </c>
      <c r="J28" s="98"/>
      <c r="K28" s="98"/>
      <c r="L28" s="424">
        <f t="shared" si="1"/>
        <v>4</v>
      </c>
      <c r="M28" s="98"/>
      <c r="N28" s="19"/>
    </row>
    <row r="29" spans="1:23" ht="14.25" customHeight="1">
      <c r="A29" s="18" t="s">
        <v>512</v>
      </c>
      <c r="B29" s="34" t="s">
        <v>513</v>
      </c>
      <c r="C29" s="97">
        <f>C17+C20+C21+C24+C28+C27+C15+C16</f>
        <v>13018</v>
      </c>
      <c r="D29" s="97">
        <f aca="true" t="shared" si="6" ref="D29:M29">D17+D20+D21+D24+D28+D27+D15+D16</f>
        <v>0</v>
      </c>
      <c r="E29" s="97">
        <f t="shared" si="6"/>
        <v>11178</v>
      </c>
      <c r="F29" s="97">
        <f t="shared" si="6"/>
        <v>1330</v>
      </c>
      <c r="G29" s="97">
        <f t="shared" si="6"/>
        <v>0</v>
      </c>
      <c r="H29" s="97">
        <f t="shared" si="6"/>
        <v>1606</v>
      </c>
      <c r="I29" s="97">
        <f t="shared" si="6"/>
        <v>16748</v>
      </c>
      <c r="J29" s="97">
        <f t="shared" si="6"/>
        <v>0</v>
      </c>
      <c r="K29" s="97">
        <f t="shared" si="6"/>
        <v>0</v>
      </c>
      <c r="L29" s="424">
        <f t="shared" si="1"/>
        <v>43880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514</v>
      </c>
      <c r="B30" s="16" t="s">
        <v>515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516</v>
      </c>
      <c r="B31" s="16" t="s">
        <v>517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518</v>
      </c>
      <c r="B32" s="34" t="s">
        <v>519</v>
      </c>
      <c r="C32" s="97">
        <f aca="true" t="shared" si="7" ref="C32:K32">C29+C30+C31</f>
        <v>13018</v>
      </c>
      <c r="D32" s="97">
        <f t="shared" si="7"/>
        <v>0</v>
      </c>
      <c r="E32" s="97">
        <f t="shared" si="7"/>
        <v>11178</v>
      </c>
      <c r="F32" s="97">
        <f t="shared" si="7"/>
        <v>1330</v>
      </c>
      <c r="G32" s="97">
        <f t="shared" si="7"/>
        <v>0</v>
      </c>
      <c r="H32" s="97">
        <f t="shared" si="7"/>
        <v>1606</v>
      </c>
      <c r="I32" s="97">
        <f t="shared" si="7"/>
        <v>16748</v>
      </c>
      <c r="J32" s="97">
        <f t="shared" si="7"/>
        <v>0</v>
      </c>
      <c r="K32" s="97">
        <f t="shared" si="7"/>
        <v>0</v>
      </c>
      <c r="L32" s="424">
        <f t="shared" si="1"/>
        <v>43880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8" t="s">
        <v>520</v>
      </c>
      <c r="E35" s="608"/>
      <c r="F35" s="608"/>
      <c r="G35" s="608"/>
      <c r="H35" s="608"/>
      <c r="I35" s="608"/>
      <c r="J35" s="24" t="s">
        <v>856</v>
      </c>
      <c r="K35" s="24"/>
      <c r="L35" s="608"/>
      <c r="M35" s="608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6" right="0.16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9" t="s">
        <v>382</v>
      </c>
      <c r="B2" s="622"/>
      <c r="C2" s="585"/>
      <c r="D2" s="585"/>
      <c r="E2" s="609" t="str">
        <f>'справка №1-БАЛАНС'!E3</f>
        <v>"М+С Хидравлик" АД</v>
      </c>
      <c r="F2" s="630"/>
      <c r="G2" s="630"/>
      <c r="H2" s="585"/>
      <c r="I2" s="441"/>
      <c r="J2" s="441"/>
      <c r="K2" s="441"/>
      <c r="L2" s="441"/>
      <c r="M2" s="625" t="s">
        <v>1</v>
      </c>
      <c r="N2" s="621"/>
      <c r="O2" s="621"/>
      <c r="P2" s="626">
        <f>'справка №1-БАЛАНС'!H3</f>
        <v>123028180</v>
      </c>
      <c r="Q2" s="626"/>
      <c r="R2" s="353"/>
    </row>
    <row r="3" spans="1:18" ht="15">
      <c r="A3" s="629" t="s">
        <v>4</v>
      </c>
      <c r="B3" s="622"/>
      <c r="C3" s="586"/>
      <c r="D3" s="586"/>
      <c r="E3" s="609" t="str">
        <f>'справка №1-БАЛАНС'!E5</f>
        <v>01.01.2010-31.12.2010</v>
      </c>
      <c r="F3" s="631"/>
      <c r="G3" s="631"/>
      <c r="H3" s="443"/>
      <c r="I3" s="443"/>
      <c r="J3" s="443"/>
      <c r="K3" s="443"/>
      <c r="L3" s="443"/>
      <c r="M3" s="627" t="s">
        <v>3</v>
      </c>
      <c r="N3" s="627"/>
      <c r="O3" s="577"/>
      <c r="P3" s="628" t="str">
        <f>'справка №1-БАЛАНС'!H4</f>
        <v> </v>
      </c>
      <c r="Q3" s="628"/>
      <c r="R3" s="354"/>
    </row>
    <row r="4" spans="1:18" ht="12.75">
      <c r="A4" s="436" t="s">
        <v>522</v>
      </c>
      <c r="B4" s="442"/>
      <c r="C4" s="442"/>
      <c r="D4" s="443"/>
      <c r="E4" s="612"/>
      <c r="F4" s="613"/>
      <c r="G4" s="613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4" t="s">
        <v>462</v>
      </c>
      <c r="B5" s="615"/>
      <c r="C5" s="618" t="s">
        <v>7</v>
      </c>
      <c r="D5" s="449" t="s">
        <v>524</v>
      </c>
      <c r="E5" s="449"/>
      <c r="F5" s="449"/>
      <c r="G5" s="449"/>
      <c r="H5" s="449" t="s">
        <v>525</v>
      </c>
      <c r="I5" s="449"/>
      <c r="J5" s="623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3" t="s">
        <v>528</v>
      </c>
      <c r="R5" s="623" t="s">
        <v>529</v>
      </c>
    </row>
    <row r="6" spans="1:18" s="44" customFormat="1" ht="48">
      <c r="A6" s="616"/>
      <c r="B6" s="617"/>
      <c r="C6" s="619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4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4"/>
      <c r="R6" s="624"/>
    </row>
    <row r="7" spans="1:18" s="44" customFormat="1" ht="12">
      <c r="A7" s="452" t="s">
        <v>539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1128</v>
      </c>
      <c r="E9" s="243"/>
      <c r="F9" s="243"/>
      <c r="G9" s="113">
        <f>D9+E9-F9</f>
        <v>1128</v>
      </c>
      <c r="H9" s="103"/>
      <c r="I9" s="103"/>
      <c r="J9" s="113">
        <f>G9+H9-I9</f>
        <v>1128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1128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13784</v>
      </c>
      <c r="E10" s="243">
        <v>815</v>
      </c>
      <c r="F10" s="243"/>
      <c r="G10" s="113">
        <f aca="true" t="shared" si="2" ref="G10:G39">D10+E10-F10</f>
        <v>14599</v>
      </c>
      <c r="H10" s="103"/>
      <c r="I10" s="103"/>
      <c r="J10" s="113">
        <f aca="true" t="shared" si="3" ref="J10:J39">G10+H10-I10</f>
        <v>14599</v>
      </c>
      <c r="K10" s="103">
        <v>2437</v>
      </c>
      <c r="L10" s="103">
        <v>579</v>
      </c>
      <c r="M10" s="103"/>
      <c r="N10" s="113">
        <f aca="true" t="shared" si="4" ref="N10:N39">K10+L10-M10</f>
        <v>3016</v>
      </c>
      <c r="O10" s="103"/>
      <c r="P10" s="103"/>
      <c r="Q10" s="113">
        <f t="shared" si="0"/>
        <v>3016</v>
      </c>
      <c r="R10" s="113">
        <f t="shared" si="1"/>
        <v>11583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48487</v>
      </c>
      <c r="E11" s="243">
        <v>6396</v>
      </c>
      <c r="F11" s="243">
        <v>541</v>
      </c>
      <c r="G11" s="113">
        <f t="shared" si="2"/>
        <v>54342</v>
      </c>
      <c r="H11" s="103"/>
      <c r="I11" s="103"/>
      <c r="J11" s="113">
        <f t="shared" si="3"/>
        <v>54342</v>
      </c>
      <c r="K11" s="103">
        <v>33011</v>
      </c>
      <c r="L11" s="103">
        <v>5378</v>
      </c>
      <c r="M11" s="103">
        <v>189</v>
      </c>
      <c r="N11" s="113">
        <f t="shared" si="4"/>
        <v>38200</v>
      </c>
      <c r="O11" s="103"/>
      <c r="P11" s="103"/>
      <c r="Q11" s="113">
        <f t="shared" si="0"/>
        <v>38200</v>
      </c>
      <c r="R11" s="113">
        <f t="shared" si="1"/>
        <v>16142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>
        <v>2124</v>
      </c>
      <c r="E12" s="243">
        <v>67</v>
      </c>
      <c r="F12" s="243"/>
      <c r="G12" s="113">
        <f t="shared" si="2"/>
        <v>2191</v>
      </c>
      <c r="H12" s="103"/>
      <c r="I12" s="103"/>
      <c r="J12" s="113">
        <f t="shared" si="3"/>
        <v>2191</v>
      </c>
      <c r="K12" s="103">
        <v>355</v>
      </c>
      <c r="L12" s="103">
        <v>85</v>
      </c>
      <c r="M12" s="103"/>
      <c r="N12" s="113">
        <f t="shared" si="4"/>
        <v>440</v>
      </c>
      <c r="O12" s="103"/>
      <c r="P12" s="103"/>
      <c r="Q12" s="113">
        <f t="shared" si="0"/>
        <v>440</v>
      </c>
      <c r="R12" s="113">
        <f t="shared" si="1"/>
        <v>1751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972</v>
      </c>
      <c r="E13" s="243">
        <v>253</v>
      </c>
      <c r="F13" s="243">
        <v>43</v>
      </c>
      <c r="G13" s="113">
        <f t="shared" si="2"/>
        <v>1182</v>
      </c>
      <c r="H13" s="103"/>
      <c r="I13" s="103"/>
      <c r="J13" s="113">
        <f t="shared" si="3"/>
        <v>1182</v>
      </c>
      <c r="K13" s="103">
        <v>562</v>
      </c>
      <c r="L13" s="103">
        <v>153</v>
      </c>
      <c r="M13" s="103">
        <v>36</v>
      </c>
      <c r="N13" s="113">
        <f t="shared" si="4"/>
        <v>679</v>
      </c>
      <c r="O13" s="103"/>
      <c r="P13" s="103"/>
      <c r="Q13" s="113">
        <f t="shared" si="0"/>
        <v>679</v>
      </c>
      <c r="R13" s="113">
        <f t="shared" si="1"/>
        <v>503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1013</v>
      </c>
      <c r="E14" s="243">
        <v>65</v>
      </c>
      <c r="F14" s="243">
        <v>2</v>
      </c>
      <c r="G14" s="113">
        <f t="shared" si="2"/>
        <v>1076</v>
      </c>
      <c r="H14" s="103"/>
      <c r="I14" s="103"/>
      <c r="J14" s="113">
        <f t="shared" si="3"/>
        <v>1076</v>
      </c>
      <c r="K14" s="103">
        <v>817</v>
      </c>
      <c r="L14" s="103">
        <v>72</v>
      </c>
      <c r="M14" s="103">
        <v>2</v>
      </c>
      <c r="N14" s="113">
        <f t="shared" si="4"/>
        <v>887</v>
      </c>
      <c r="O14" s="103"/>
      <c r="P14" s="103"/>
      <c r="Q14" s="113">
        <f t="shared" si="0"/>
        <v>887</v>
      </c>
      <c r="R14" s="113">
        <f t="shared" si="1"/>
        <v>189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857</v>
      </c>
      <c r="B15" s="466" t="s">
        <v>858</v>
      </c>
      <c r="C15" s="564" t="s">
        <v>859</v>
      </c>
      <c r="D15" s="565">
        <v>1616</v>
      </c>
      <c r="E15" s="565">
        <v>8603</v>
      </c>
      <c r="F15" s="565">
        <v>7867</v>
      </c>
      <c r="G15" s="113">
        <f t="shared" si="2"/>
        <v>2352</v>
      </c>
      <c r="H15" s="566"/>
      <c r="I15" s="566"/>
      <c r="J15" s="113">
        <f t="shared" si="3"/>
        <v>2352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2352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69124</v>
      </c>
      <c r="E17" s="248">
        <f>SUM(E9:E16)</f>
        <v>16199</v>
      </c>
      <c r="F17" s="248">
        <f>SUM(F9:F16)</f>
        <v>8453</v>
      </c>
      <c r="G17" s="113">
        <f t="shared" si="2"/>
        <v>76870</v>
      </c>
      <c r="H17" s="114">
        <f>SUM(H9:H16)</f>
        <v>0</v>
      </c>
      <c r="I17" s="114">
        <f>SUM(I9:I16)</f>
        <v>0</v>
      </c>
      <c r="J17" s="113">
        <f t="shared" si="3"/>
        <v>76870</v>
      </c>
      <c r="K17" s="114">
        <f>SUM(K9:K16)</f>
        <v>37182</v>
      </c>
      <c r="L17" s="114">
        <f>SUM(L9:L16)</f>
        <v>6267</v>
      </c>
      <c r="M17" s="114">
        <f>SUM(M9:M16)</f>
        <v>227</v>
      </c>
      <c r="N17" s="113">
        <f t="shared" si="4"/>
        <v>43222</v>
      </c>
      <c r="O17" s="114">
        <f>SUM(O9:O16)</f>
        <v>0</v>
      </c>
      <c r="P17" s="114">
        <f>SUM(P9:P16)</f>
        <v>0</v>
      </c>
      <c r="Q17" s="113">
        <f t="shared" si="5"/>
        <v>43222</v>
      </c>
      <c r="R17" s="113">
        <f t="shared" si="6"/>
        <v>33648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>
        <v>37</v>
      </c>
      <c r="E21" s="243"/>
      <c r="F21" s="243"/>
      <c r="G21" s="113">
        <f t="shared" si="2"/>
        <v>37</v>
      </c>
      <c r="H21" s="103"/>
      <c r="I21" s="103"/>
      <c r="J21" s="113">
        <f t="shared" si="3"/>
        <v>37</v>
      </c>
      <c r="K21" s="103">
        <v>15</v>
      </c>
      <c r="L21" s="103">
        <v>5</v>
      </c>
      <c r="M21" s="103"/>
      <c r="N21" s="113">
        <f t="shared" si="4"/>
        <v>20</v>
      </c>
      <c r="O21" s="103"/>
      <c r="P21" s="103"/>
      <c r="Q21" s="113">
        <f t="shared" si="5"/>
        <v>20</v>
      </c>
      <c r="R21" s="113">
        <f t="shared" si="6"/>
        <v>17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912</v>
      </c>
      <c r="E22" s="243">
        <v>274</v>
      </c>
      <c r="F22" s="243"/>
      <c r="G22" s="113">
        <f t="shared" si="2"/>
        <v>1186</v>
      </c>
      <c r="H22" s="103"/>
      <c r="I22" s="103"/>
      <c r="J22" s="113">
        <f t="shared" si="3"/>
        <v>1186</v>
      </c>
      <c r="K22" s="103">
        <v>593</v>
      </c>
      <c r="L22" s="103">
        <v>417</v>
      </c>
      <c r="M22" s="103"/>
      <c r="N22" s="113">
        <f t="shared" si="4"/>
        <v>1010</v>
      </c>
      <c r="O22" s="103"/>
      <c r="P22" s="103"/>
      <c r="Q22" s="113">
        <f t="shared" si="5"/>
        <v>1010</v>
      </c>
      <c r="R22" s="113">
        <f t="shared" si="6"/>
        <v>176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208</v>
      </c>
      <c r="E24" s="243"/>
      <c r="F24" s="243"/>
      <c r="G24" s="113">
        <f t="shared" si="2"/>
        <v>208</v>
      </c>
      <c r="H24" s="103"/>
      <c r="I24" s="103"/>
      <c r="J24" s="113">
        <f t="shared" si="3"/>
        <v>208</v>
      </c>
      <c r="K24" s="103">
        <v>208</v>
      </c>
      <c r="L24" s="103"/>
      <c r="M24" s="103"/>
      <c r="N24" s="113">
        <f t="shared" si="4"/>
        <v>208</v>
      </c>
      <c r="O24" s="103"/>
      <c r="P24" s="103"/>
      <c r="Q24" s="113">
        <f t="shared" si="5"/>
        <v>208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837</v>
      </c>
      <c r="C25" s="468" t="s">
        <v>581</v>
      </c>
      <c r="D25" s="244">
        <f>SUM(D21:D24)</f>
        <v>1157</v>
      </c>
      <c r="E25" s="244">
        <f aca="true" t="shared" si="7" ref="E25:P25">SUM(E21:E24)</f>
        <v>274</v>
      </c>
      <c r="F25" s="244">
        <f t="shared" si="7"/>
        <v>0</v>
      </c>
      <c r="G25" s="105">
        <f t="shared" si="2"/>
        <v>1431</v>
      </c>
      <c r="H25" s="104">
        <f t="shared" si="7"/>
        <v>0</v>
      </c>
      <c r="I25" s="104">
        <f t="shared" si="7"/>
        <v>0</v>
      </c>
      <c r="J25" s="105">
        <f t="shared" si="3"/>
        <v>1431</v>
      </c>
      <c r="K25" s="104">
        <f t="shared" si="7"/>
        <v>816</v>
      </c>
      <c r="L25" s="104">
        <f t="shared" si="7"/>
        <v>422</v>
      </c>
      <c r="M25" s="104">
        <f t="shared" si="7"/>
        <v>0</v>
      </c>
      <c r="N25" s="105">
        <f t="shared" si="4"/>
        <v>1238</v>
      </c>
      <c r="O25" s="104">
        <f t="shared" si="7"/>
        <v>0</v>
      </c>
      <c r="P25" s="104">
        <f t="shared" si="7"/>
        <v>0</v>
      </c>
      <c r="Q25" s="105">
        <f t="shared" si="5"/>
        <v>1238</v>
      </c>
      <c r="R25" s="105">
        <f t="shared" si="6"/>
        <v>193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852</v>
      </c>
      <c r="C27" s="472" t="s">
        <v>584</v>
      </c>
      <c r="D27" s="246">
        <f>SUM(D28:D31)</f>
        <v>16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16</v>
      </c>
      <c r="H27" s="109">
        <f t="shared" si="8"/>
        <v>0</v>
      </c>
      <c r="I27" s="109">
        <f t="shared" si="8"/>
        <v>0</v>
      </c>
      <c r="J27" s="110">
        <f t="shared" si="3"/>
        <v>16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16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585</v>
      </c>
      <c r="D28" s="243">
        <v>5</v>
      </c>
      <c r="E28" s="243"/>
      <c r="F28" s="243"/>
      <c r="G28" s="113">
        <f t="shared" si="2"/>
        <v>5</v>
      </c>
      <c r="H28" s="103"/>
      <c r="I28" s="103"/>
      <c r="J28" s="113">
        <f t="shared" si="3"/>
        <v>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588</v>
      </c>
      <c r="D31" s="243">
        <v>11</v>
      </c>
      <c r="E31" s="243"/>
      <c r="F31" s="243"/>
      <c r="G31" s="113">
        <f t="shared" si="2"/>
        <v>11</v>
      </c>
      <c r="H31" s="111"/>
      <c r="I31" s="111"/>
      <c r="J31" s="113">
        <f t="shared" si="3"/>
        <v>11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853</v>
      </c>
      <c r="C38" s="461" t="s">
        <v>600</v>
      </c>
      <c r="D38" s="248">
        <f>D27+D32+D37</f>
        <v>16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16</v>
      </c>
      <c r="H38" s="114">
        <f t="shared" si="12"/>
        <v>0</v>
      </c>
      <c r="I38" s="114">
        <f t="shared" si="12"/>
        <v>0</v>
      </c>
      <c r="J38" s="113">
        <f t="shared" si="3"/>
        <v>16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16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70297</v>
      </c>
      <c r="E40" s="547">
        <f>E17+E18+E19+E25+E38+E39</f>
        <v>16473</v>
      </c>
      <c r="F40" s="547">
        <f aca="true" t="shared" si="13" ref="F40:R40">F17+F18+F19+F25+F38+F39</f>
        <v>8453</v>
      </c>
      <c r="G40" s="547">
        <f t="shared" si="13"/>
        <v>78317</v>
      </c>
      <c r="H40" s="547">
        <f t="shared" si="13"/>
        <v>0</v>
      </c>
      <c r="I40" s="547">
        <f t="shared" si="13"/>
        <v>0</v>
      </c>
      <c r="J40" s="547">
        <f t="shared" si="13"/>
        <v>78317</v>
      </c>
      <c r="K40" s="547">
        <f t="shared" si="13"/>
        <v>37998</v>
      </c>
      <c r="L40" s="547">
        <f t="shared" si="13"/>
        <v>6689</v>
      </c>
      <c r="M40" s="547">
        <f t="shared" si="13"/>
        <v>227</v>
      </c>
      <c r="N40" s="547">
        <f t="shared" si="13"/>
        <v>44460</v>
      </c>
      <c r="O40" s="547">
        <f t="shared" si="13"/>
        <v>0</v>
      </c>
      <c r="P40" s="547">
        <f t="shared" si="13"/>
        <v>0</v>
      </c>
      <c r="Q40" s="547">
        <f t="shared" si="13"/>
        <v>44460</v>
      </c>
      <c r="R40" s="547">
        <f t="shared" si="13"/>
        <v>33857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607</v>
      </c>
      <c r="I44" s="447"/>
      <c r="J44" s="447"/>
      <c r="K44" s="620"/>
      <c r="L44" s="620"/>
      <c r="M44" s="620"/>
      <c r="N44" s="620"/>
      <c r="O44" s="621" t="s">
        <v>780</v>
      </c>
      <c r="P44" s="622"/>
      <c r="Q44" s="622"/>
      <c r="R44" s="622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5" t="s">
        <v>608</v>
      </c>
      <c r="B1" s="635"/>
      <c r="C1" s="635"/>
      <c r="D1" s="635"/>
      <c r="E1" s="635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 t="str">
        <f>"Име на отчитащото се предприятие:"&amp;"           "&amp;'справка №1-БАЛАНС'!E3</f>
        <v>Име на отчитащото се предприятие:           "М+С Хидравлик" АД</v>
      </c>
      <c r="B3" s="636"/>
      <c r="C3" s="353" t="s">
        <v>1</v>
      </c>
      <c r="E3" s="353">
        <f>'справка №1-БАЛАНС'!H3</f>
        <v>123028180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7" t="str">
        <f>"Отчетен период:"&amp;"           "&amp;'справка №1-БАЛАНС'!E5</f>
        <v>Отчетен период:           01.01.2010-31.12.2010</v>
      </c>
      <c r="B4" s="637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609</v>
      </c>
      <c r="B5" s="512"/>
      <c r="C5" s="513"/>
      <c r="D5" s="513"/>
      <c r="E5" s="514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462</v>
      </c>
      <c r="B6" s="482" t="s">
        <v>7</v>
      </c>
      <c r="C6" s="483" t="s">
        <v>611</v>
      </c>
      <c r="D6" s="192" t="s">
        <v>612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615</v>
      </c>
      <c r="B9" s="486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617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618</v>
      </c>
      <c r="B11" s="489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620</v>
      </c>
      <c r="B12" s="489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622</v>
      </c>
      <c r="B13" s="489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624</v>
      </c>
      <c r="B14" s="489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626</v>
      </c>
      <c r="B15" s="489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628</v>
      </c>
      <c r="B16" s="489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630</v>
      </c>
      <c r="B17" s="489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624</v>
      </c>
      <c r="B18" s="489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633</v>
      </c>
      <c r="B19" s="486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635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636</v>
      </c>
      <c r="B21" s="486" t="s">
        <v>637</v>
      </c>
      <c r="C21" s="153">
        <v>38</v>
      </c>
      <c r="D21" s="153"/>
      <c r="E21" s="166">
        <f t="shared" si="0"/>
        <v>38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638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639</v>
      </c>
      <c r="B24" s="489" t="s">
        <v>640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641</v>
      </c>
      <c r="B25" s="489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643</v>
      </c>
      <c r="B26" s="489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645</v>
      </c>
      <c r="B27" s="489" t="s">
        <v>646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647</v>
      </c>
      <c r="B28" s="489" t="s">
        <v>648</v>
      </c>
      <c r="C28" s="153">
        <v>7180</v>
      </c>
      <c r="D28" s="153">
        <v>7180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649</v>
      </c>
      <c r="B29" s="489" t="s">
        <v>650</v>
      </c>
      <c r="C29" s="153">
        <v>136</v>
      </c>
      <c r="D29" s="153">
        <v>136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651</v>
      </c>
      <c r="B30" s="489" t="s">
        <v>652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653</v>
      </c>
      <c r="B31" s="489" t="s">
        <v>654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655</v>
      </c>
      <c r="B32" s="489" t="s">
        <v>656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657</v>
      </c>
      <c r="B33" s="489" t="s">
        <v>658</v>
      </c>
      <c r="C33" s="150">
        <f>SUM(C34:C37)</f>
        <v>566</v>
      </c>
      <c r="D33" s="150">
        <f>SUM(D34:D37)</f>
        <v>566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659</v>
      </c>
      <c r="B34" s="489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661</v>
      </c>
      <c r="B35" s="489" t="s">
        <v>662</v>
      </c>
      <c r="C35" s="153">
        <v>566</v>
      </c>
      <c r="D35" s="153">
        <v>566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663</v>
      </c>
      <c r="B36" s="489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665</v>
      </c>
      <c r="B37" s="489" t="s">
        <v>666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667</v>
      </c>
      <c r="B38" s="489" t="s">
        <v>668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669</v>
      </c>
      <c r="B39" s="489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671</v>
      </c>
      <c r="B40" s="489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673</v>
      </c>
      <c r="B41" s="489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675</v>
      </c>
      <c r="B42" s="489" t="s">
        <v>676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677</v>
      </c>
      <c r="B43" s="486" t="s">
        <v>678</v>
      </c>
      <c r="C43" s="149">
        <f>C24+C28+C29+C31+C30+C32+C33+C38</f>
        <v>7883</v>
      </c>
      <c r="D43" s="149">
        <f>D24+D28+D29+D31+D30+D32+D33+D38</f>
        <v>7883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679</v>
      </c>
      <c r="B44" s="487" t="s">
        <v>680</v>
      </c>
      <c r="C44" s="148">
        <f>C43+C21+C19+C9</f>
        <v>7921</v>
      </c>
      <c r="D44" s="148">
        <f>D43+D21+D19+D9</f>
        <v>7883</v>
      </c>
      <c r="E44" s="164">
        <f>E43+E21+E19+E9</f>
        <v>38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681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462</v>
      </c>
      <c r="B48" s="482" t="s">
        <v>7</v>
      </c>
      <c r="C48" s="496" t="s">
        <v>682</v>
      </c>
      <c r="D48" s="192" t="s">
        <v>683</v>
      </c>
      <c r="E48" s="192"/>
      <c r="F48" s="192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613</v>
      </c>
      <c r="E49" s="485" t="s">
        <v>614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685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686</v>
      </c>
      <c r="B52" s="489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688</v>
      </c>
      <c r="B53" s="489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690</v>
      </c>
      <c r="B54" s="489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675</v>
      </c>
      <c r="B55" s="489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693</v>
      </c>
      <c r="B56" s="489" t="s">
        <v>694</v>
      </c>
      <c r="C56" s="148">
        <f>C57+C59</f>
        <v>2566</v>
      </c>
      <c r="D56" s="148">
        <f>D57+D59</f>
        <v>0</v>
      </c>
      <c r="E56" s="165">
        <f t="shared" si="1"/>
        <v>2566</v>
      </c>
      <c r="F56" s="148">
        <f>F57+F59</f>
        <v>5654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695</v>
      </c>
      <c r="B57" s="489" t="s">
        <v>696</v>
      </c>
      <c r="C57" s="153">
        <v>2566</v>
      </c>
      <c r="D57" s="153"/>
      <c r="E57" s="165">
        <f t="shared" si="1"/>
        <v>2566</v>
      </c>
      <c r="F57" s="153">
        <v>5654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697</v>
      </c>
      <c r="B58" s="489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699</v>
      </c>
      <c r="B59" s="489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697</v>
      </c>
      <c r="B60" s="489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703</v>
      </c>
      <c r="C62" s="153">
        <v>58</v>
      </c>
      <c r="D62" s="153"/>
      <c r="E62" s="165">
        <f t="shared" si="1"/>
        <v>58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704</v>
      </c>
      <c r="B63" s="489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706</v>
      </c>
      <c r="B64" s="489" t="s">
        <v>707</v>
      </c>
      <c r="C64" s="153">
        <v>821</v>
      </c>
      <c r="D64" s="153"/>
      <c r="E64" s="165">
        <f t="shared" si="1"/>
        <v>821</v>
      </c>
      <c r="F64" s="155">
        <v>1079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708</v>
      </c>
      <c r="B65" s="489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710</v>
      </c>
      <c r="B66" s="486" t="s">
        <v>711</v>
      </c>
      <c r="C66" s="148">
        <f>C52+C56+C61+C62+C63+C64</f>
        <v>3445</v>
      </c>
      <c r="D66" s="148">
        <f>D52+D56+D61+D62+D63+D64</f>
        <v>0</v>
      </c>
      <c r="E66" s="165">
        <f t="shared" si="1"/>
        <v>3445</v>
      </c>
      <c r="F66" s="148">
        <f>F52+F56+F61+F62+F63+F64</f>
        <v>6733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712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713</v>
      </c>
      <c r="B68" s="499" t="s">
        <v>714</v>
      </c>
      <c r="C68" s="153">
        <v>502</v>
      </c>
      <c r="D68" s="153"/>
      <c r="E68" s="165">
        <f t="shared" si="1"/>
        <v>502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715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686</v>
      </c>
      <c r="B71" s="489" t="s">
        <v>716</v>
      </c>
      <c r="C71" s="150">
        <f>SUM(C72:C74)</f>
        <v>43</v>
      </c>
      <c r="D71" s="150">
        <f>SUM(D72:D74)</f>
        <v>43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717</v>
      </c>
      <c r="B72" s="489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719</v>
      </c>
      <c r="B73" s="489" t="s">
        <v>720</v>
      </c>
      <c r="C73" s="153">
        <v>43</v>
      </c>
      <c r="D73" s="153">
        <v>43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721</v>
      </c>
      <c r="B74" s="489" t="s">
        <v>722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693</v>
      </c>
      <c r="B75" s="489" t="s">
        <v>723</v>
      </c>
      <c r="C75" s="148">
        <f>C76+C78</f>
        <v>1881</v>
      </c>
      <c r="D75" s="148">
        <f>D76+D78</f>
        <v>1881</v>
      </c>
      <c r="E75" s="148">
        <f>E76+E78</f>
        <v>0</v>
      </c>
      <c r="F75" s="148">
        <f>F76+F78</f>
        <v>3832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724</v>
      </c>
      <c r="B76" s="489" t="s">
        <v>725</v>
      </c>
      <c r="C76" s="153">
        <v>1881</v>
      </c>
      <c r="D76" s="153">
        <v>1881</v>
      </c>
      <c r="E76" s="165">
        <f t="shared" si="1"/>
        <v>0</v>
      </c>
      <c r="F76" s="153">
        <v>3832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726</v>
      </c>
      <c r="B77" s="489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728</v>
      </c>
      <c r="B78" s="489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697</v>
      </c>
      <c r="B79" s="489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731</v>
      </c>
      <c r="B80" s="489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1971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733</v>
      </c>
      <c r="B81" s="489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735</v>
      </c>
      <c r="B82" s="489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737</v>
      </c>
      <c r="B83" s="489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739</v>
      </c>
      <c r="B84" s="489" t="s">
        <v>740</v>
      </c>
      <c r="C84" s="153"/>
      <c r="D84" s="153"/>
      <c r="E84" s="165">
        <f t="shared" si="1"/>
        <v>0</v>
      </c>
      <c r="F84" s="153">
        <v>1971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741</v>
      </c>
      <c r="B85" s="489" t="s">
        <v>742</v>
      </c>
      <c r="C85" s="149">
        <f>SUM(C86:C90)+C94</f>
        <v>7087</v>
      </c>
      <c r="D85" s="149">
        <f>SUM(D86:D90)+D94</f>
        <v>7087</v>
      </c>
      <c r="E85" s="149">
        <f>SUM(E86:E90)+E94</f>
        <v>0</v>
      </c>
      <c r="F85" s="149">
        <f>SUM(F86:F90)+F94</f>
        <v>2848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743</v>
      </c>
      <c r="B86" s="489" t="s">
        <v>744</v>
      </c>
      <c r="C86" s="153">
        <v>46</v>
      </c>
      <c r="D86" s="153">
        <v>46</v>
      </c>
      <c r="E86" s="165">
        <f t="shared" si="1"/>
        <v>0</v>
      </c>
      <c r="F86" s="153">
        <v>2848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745</v>
      </c>
      <c r="B87" s="489" t="s">
        <v>746</v>
      </c>
      <c r="C87" s="153">
        <v>4946</v>
      </c>
      <c r="D87" s="153">
        <v>4946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747</v>
      </c>
      <c r="B88" s="489" t="s">
        <v>748</v>
      </c>
      <c r="C88" s="153">
        <v>160</v>
      </c>
      <c r="D88" s="153">
        <v>160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749</v>
      </c>
      <c r="B89" s="489" t="s">
        <v>750</v>
      </c>
      <c r="C89" s="153">
        <v>1244</v>
      </c>
      <c r="D89" s="153">
        <v>1244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751</v>
      </c>
      <c r="B90" s="489" t="s">
        <v>752</v>
      </c>
      <c r="C90" s="148">
        <f>SUM(C91:C93)</f>
        <v>332</v>
      </c>
      <c r="D90" s="148">
        <f>SUM(D91:D93)</f>
        <v>332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753</v>
      </c>
      <c r="B91" s="489" t="s">
        <v>754</v>
      </c>
      <c r="C91" s="153">
        <v>233</v>
      </c>
      <c r="D91" s="153">
        <v>233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661</v>
      </c>
      <c r="B92" s="489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665</v>
      </c>
      <c r="B93" s="489" t="s">
        <v>756</v>
      </c>
      <c r="C93" s="153">
        <v>99</v>
      </c>
      <c r="D93" s="153">
        <v>99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757</v>
      </c>
      <c r="B94" s="489" t="s">
        <v>758</v>
      </c>
      <c r="C94" s="153">
        <v>359</v>
      </c>
      <c r="D94" s="153">
        <v>359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759</v>
      </c>
      <c r="B95" s="489" t="s">
        <v>760</v>
      </c>
      <c r="C95" s="153">
        <v>10</v>
      </c>
      <c r="D95" s="153">
        <v>10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761</v>
      </c>
      <c r="B96" s="499" t="s">
        <v>762</v>
      </c>
      <c r="C96" s="149">
        <f>C85+C80+C75+C71+C95</f>
        <v>9021</v>
      </c>
      <c r="D96" s="149">
        <f>D85+D80+D75+D71+D95</f>
        <v>9021</v>
      </c>
      <c r="E96" s="149">
        <f>E85+E80+E75+E71+E95</f>
        <v>0</v>
      </c>
      <c r="F96" s="149">
        <f>F85+F80+F75+F71+F95</f>
        <v>8651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763</v>
      </c>
      <c r="B97" s="487" t="s">
        <v>764</v>
      </c>
      <c r="C97" s="149">
        <f>C96+C68+C66</f>
        <v>12968</v>
      </c>
      <c r="D97" s="149">
        <f>D96+D68+D66</f>
        <v>9021</v>
      </c>
      <c r="E97" s="149">
        <f>E96+E68+E66</f>
        <v>3947</v>
      </c>
      <c r="F97" s="149">
        <f>F96+F68+F66</f>
        <v>15384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765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462</v>
      </c>
      <c r="B100" s="487" t="s">
        <v>463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770</v>
      </c>
      <c r="B102" s="489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772</v>
      </c>
      <c r="B103" s="489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774</v>
      </c>
      <c r="B104" s="489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776</v>
      </c>
      <c r="B105" s="487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778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4" t="s">
        <v>779</v>
      </c>
      <c r="B107" s="634"/>
      <c r="C107" s="634"/>
      <c r="D107" s="634"/>
      <c r="E107" s="634"/>
      <c r="F107" s="634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3" t="s">
        <v>869</v>
      </c>
      <c r="B109" s="633"/>
      <c r="C109" s="633" t="s">
        <v>380</v>
      </c>
      <c r="D109" s="633"/>
      <c r="E109" s="633"/>
      <c r="F109" s="63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2" t="s">
        <v>780</v>
      </c>
      <c r="D111" s="632"/>
      <c r="E111" s="632"/>
      <c r="F111" s="632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781</v>
      </c>
      <c r="F2" s="517"/>
      <c r="G2" s="517"/>
      <c r="H2" s="515"/>
      <c r="I2" s="515"/>
    </row>
    <row r="3" spans="1:9" ht="12">
      <c r="A3" s="515"/>
      <c r="B3" s="516"/>
      <c r="C3" s="518" t="s">
        <v>782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382</v>
      </c>
      <c r="B4" s="578"/>
      <c r="C4" s="609" t="str">
        <f>'справка №1-БАЛАНС'!E3</f>
        <v>"М+С Хидравлик" АД</v>
      </c>
      <c r="D4" s="631"/>
      <c r="E4" s="631"/>
      <c r="F4" s="578"/>
      <c r="G4" s="580" t="s">
        <v>1</v>
      </c>
      <c r="H4" s="580"/>
      <c r="I4" s="589">
        <f>'справка №1-БАЛАНС'!H3</f>
        <v>123028180</v>
      </c>
    </row>
    <row r="5" spans="1:9" ht="15">
      <c r="A5" s="522" t="s">
        <v>4</v>
      </c>
      <c r="B5" s="579"/>
      <c r="C5" s="609" t="str">
        <f>'справка №1-БАЛАНС'!E5</f>
        <v>01.01.2010-31.12.2010</v>
      </c>
      <c r="D5" s="640"/>
      <c r="E5" s="640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783</v>
      </c>
    </row>
    <row r="7" spans="1:9" s="122" customFormat="1" ht="12">
      <c r="A7" s="194" t="s">
        <v>462</v>
      </c>
      <c r="B7" s="120"/>
      <c r="C7" s="194" t="s">
        <v>784</v>
      </c>
      <c r="D7" s="195"/>
      <c r="E7" s="196"/>
      <c r="F7" s="197" t="s">
        <v>785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786</v>
      </c>
      <c r="D8" s="124" t="s">
        <v>787</v>
      </c>
      <c r="E8" s="124" t="s">
        <v>788</v>
      </c>
      <c r="F8" s="196" t="s">
        <v>789</v>
      </c>
      <c r="G8" s="198" t="s">
        <v>790</v>
      </c>
      <c r="H8" s="198"/>
      <c r="I8" s="198" t="s">
        <v>791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800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802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869</v>
      </c>
      <c r="B30" s="639"/>
      <c r="C30" s="639"/>
      <c r="D30" s="568" t="s">
        <v>818</v>
      </c>
      <c r="E30" s="638"/>
      <c r="F30" s="638"/>
      <c r="G30" s="638"/>
      <c r="H30" s="519" t="s">
        <v>780</v>
      </c>
      <c r="I30" s="638"/>
      <c r="J30" s="638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4" sqref="C154:C155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819</v>
      </c>
      <c r="B2" s="199"/>
      <c r="C2" s="199"/>
      <c r="D2" s="199"/>
      <c r="E2" s="199"/>
      <c r="F2" s="199"/>
    </row>
    <row r="3" spans="1:6" ht="12.75" customHeight="1">
      <c r="A3" s="199" t="s">
        <v>820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09" t="str">
        <f>'справка №1-БАЛАНС'!E3</f>
        <v>"М+С Хидравлик" АД</v>
      </c>
      <c r="C5" s="630"/>
      <c r="D5" s="587"/>
      <c r="E5" s="353" t="s">
        <v>1</v>
      </c>
      <c r="F5" s="590">
        <f>'справка №1-БАЛАНС'!H3</f>
        <v>123028180</v>
      </c>
    </row>
    <row r="6" spans="1:13" ht="15" customHeight="1">
      <c r="A6" s="54" t="s">
        <v>821</v>
      </c>
      <c r="B6" s="609" t="str">
        <f>'справка №1-БАЛАНС'!E5</f>
        <v>01.01.2010-31.12.2010</v>
      </c>
      <c r="C6" s="640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2"/>
      <c r="C7" s="642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822</v>
      </c>
      <c r="B8" s="60" t="s">
        <v>7</v>
      </c>
      <c r="C8" s="61" t="s">
        <v>823</v>
      </c>
      <c r="D8" s="61" t="s">
        <v>824</v>
      </c>
      <c r="E8" s="61" t="s">
        <v>825</v>
      </c>
      <c r="F8" s="61" t="s">
        <v>826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827</v>
      </c>
      <c r="B10" s="65"/>
      <c r="C10" s="536"/>
      <c r="D10" s="536"/>
      <c r="E10" s="536"/>
      <c r="F10" s="536"/>
    </row>
    <row r="11" spans="1:6" ht="18" customHeight="1">
      <c r="A11" s="66" t="s">
        <v>828</v>
      </c>
      <c r="B11" s="67"/>
      <c r="C11" s="536"/>
      <c r="D11" s="536"/>
      <c r="E11" s="536"/>
      <c r="F11" s="536"/>
    </row>
    <row r="12" spans="1:6" ht="14.25" customHeight="1">
      <c r="A12" s="66" t="s">
        <v>860</v>
      </c>
      <c r="B12" s="67"/>
      <c r="C12" s="599">
        <v>5</v>
      </c>
      <c r="D12" s="598">
        <v>100</v>
      </c>
      <c r="E12" s="550"/>
      <c r="F12" s="552">
        <f>C12-E12</f>
        <v>5</v>
      </c>
    </row>
    <row r="13" spans="1:6" ht="12.75">
      <c r="A13" s="66" t="s">
        <v>830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831</v>
      </c>
      <c r="C27" s="600">
        <f>SUM(C12:C26)</f>
        <v>5</v>
      </c>
      <c r="D27" s="536"/>
      <c r="E27" s="536">
        <f>SUM(E12:E26)</f>
        <v>0</v>
      </c>
      <c r="F27" s="551">
        <f>SUM(F12:F26)</f>
        <v>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832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834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835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836</v>
      </c>
      <c r="B62" s="70"/>
      <c r="C62" s="536"/>
      <c r="D62" s="536"/>
      <c r="E62" s="536"/>
      <c r="F62" s="551"/>
    </row>
    <row r="63" spans="1:6" ht="12.75">
      <c r="A63" s="66" t="s">
        <v>861</v>
      </c>
      <c r="B63" s="70"/>
      <c r="C63" s="599">
        <v>0.093</v>
      </c>
      <c r="D63" s="550"/>
      <c r="E63" s="550"/>
      <c r="F63" s="552">
        <f>C63-E63</f>
        <v>0.093</v>
      </c>
    </row>
    <row r="64" spans="1:6" ht="12.75">
      <c r="A64" s="66" t="s">
        <v>862</v>
      </c>
      <c r="B64" s="70"/>
      <c r="C64" s="599">
        <v>0.02</v>
      </c>
      <c r="D64" s="550"/>
      <c r="E64" s="550"/>
      <c r="F64" s="552">
        <f aca="true" t="shared" si="3" ref="F64:F77">C64-E64</f>
        <v>0.02</v>
      </c>
    </row>
    <row r="65" spans="1:6" ht="12.75">
      <c r="A65" s="66" t="s">
        <v>863</v>
      </c>
      <c r="B65" s="70"/>
      <c r="C65" s="599">
        <v>0.085</v>
      </c>
      <c r="D65" s="550"/>
      <c r="E65" s="550"/>
      <c r="F65" s="552">
        <f t="shared" si="3"/>
        <v>0.085</v>
      </c>
    </row>
    <row r="66" spans="1:6" ht="12.75">
      <c r="A66" s="66" t="s">
        <v>864</v>
      </c>
      <c r="B66" s="70"/>
      <c r="C66" s="599">
        <v>0.5</v>
      </c>
      <c r="D66" s="598">
        <v>5</v>
      </c>
      <c r="E66" s="550"/>
      <c r="F66" s="552">
        <f t="shared" si="3"/>
        <v>0.5</v>
      </c>
    </row>
    <row r="67" spans="1:6" ht="12.75">
      <c r="A67" s="66" t="s">
        <v>865</v>
      </c>
      <c r="B67" s="67"/>
      <c r="C67" s="599">
        <v>0.5</v>
      </c>
      <c r="D67" s="598">
        <v>8.33</v>
      </c>
      <c r="E67" s="550"/>
      <c r="F67" s="552">
        <f t="shared" si="3"/>
        <v>0.5</v>
      </c>
    </row>
    <row r="68" spans="1:6" ht="12.75">
      <c r="A68" s="66" t="s">
        <v>866</v>
      </c>
      <c r="B68" s="67"/>
      <c r="C68" s="599">
        <v>9.583</v>
      </c>
      <c r="D68" s="598">
        <v>3.68</v>
      </c>
      <c r="E68" s="550"/>
      <c r="F68" s="552">
        <f t="shared" si="3"/>
        <v>9.583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837</v>
      </c>
      <c r="B78" s="69" t="s">
        <v>838</v>
      </c>
      <c r="C78" s="600">
        <f>SUM(C63:C77)</f>
        <v>10.781</v>
      </c>
      <c r="D78" s="536"/>
      <c r="E78" s="536">
        <f>SUM(E63:E77)</f>
        <v>0</v>
      </c>
      <c r="F78" s="551">
        <f>SUM(F63:F77)</f>
        <v>10.781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839</v>
      </c>
      <c r="B79" s="69" t="s">
        <v>840</v>
      </c>
      <c r="C79" s="600">
        <f>C78+C61+C44+C27</f>
        <v>15.781</v>
      </c>
      <c r="D79" s="536"/>
      <c r="E79" s="536">
        <f>E78+E61+E44+E27</f>
        <v>0</v>
      </c>
      <c r="F79" s="551">
        <f>F78+F61+F44+F27</f>
        <v>15.781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841</v>
      </c>
      <c r="B80" s="69"/>
      <c r="C80" s="536"/>
      <c r="D80" s="536"/>
      <c r="E80" s="536"/>
      <c r="F80" s="551"/>
    </row>
    <row r="81" spans="1:6" ht="14.25" customHeight="1">
      <c r="A81" s="66" t="s">
        <v>828</v>
      </c>
      <c r="B81" s="70"/>
      <c r="C81" s="536"/>
      <c r="D81" s="536"/>
      <c r="E81" s="536"/>
      <c r="F81" s="551"/>
    </row>
    <row r="82" spans="1:6" ht="12.75">
      <c r="A82" s="66" t="s">
        <v>829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830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842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832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843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834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844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836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837</v>
      </c>
      <c r="B148" s="69" t="s">
        <v>845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846</v>
      </c>
      <c r="B149" s="69" t="s">
        <v>847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869</v>
      </c>
      <c r="B151" s="561"/>
      <c r="C151" s="641" t="s">
        <v>848</v>
      </c>
      <c r="D151" s="641"/>
      <c r="E151" s="641"/>
      <c r="F151" s="641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1" t="s">
        <v>855</v>
      </c>
      <c r="D153" s="641"/>
      <c r="E153" s="641"/>
      <c r="F153" s="641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mmarinov</cp:lastModifiedBy>
  <cp:lastPrinted>2011-02-07T08:13:06Z</cp:lastPrinted>
  <dcterms:created xsi:type="dcterms:W3CDTF">2000-06-29T12:02:40Z</dcterms:created>
  <dcterms:modified xsi:type="dcterms:W3CDTF">2011-03-22T12:14:59Z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