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<sst xmlns="http://schemas.openxmlformats.org/spreadsheetml/2006/main" count="1869" uniqueCount="665">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</sst>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42880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42736</v>
      </c>
    </row>
    <row r="10" spans="1:2" ht="15">
      <c r="A10" s="7" t="s">
        <v>2</v>
      </c>
      <c r="B10" s="316">
        <v>42825</v>
      </c>
    </row>
    <row r="11" spans="1:2" ht="15">
      <c r="A11" s="7" t="s">
        <v>640</v>
      </c>
      <c r="B11" s="316">
        <v>42880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41" sqref="G4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1823</v>
      </c>
      <c r="D12" s="118">
        <v>1823</v>
      </c>
      <c r="E12" s="66" t="s">
        <v>25</v>
      </c>
      <c r="F12" s="69" t="s">
        <v>26</v>
      </c>
      <c r="G12" s="119">
        <v>39043</v>
      </c>
      <c r="H12" s="118">
        <v>39043</v>
      </c>
    </row>
    <row r="13" spans="1:8" ht="15">
      <c r="A13" s="66" t="s">
        <v>27</v>
      </c>
      <c r="B13" s="68" t="s">
        <v>28</v>
      </c>
      <c r="C13" s="119">
        <v>13287</v>
      </c>
      <c r="D13" s="118">
        <v>13521</v>
      </c>
      <c r="E13" s="66" t="s">
        <v>525</v>
      </c>
      <c r="F13" s="69" t="s">
        <v>29</v>
      </c>
      <c r="G13" s="119">
        <v>39043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14847</v>
      </c>
      <c r="D14" s="118">
        <v>15685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2165</v>
      </c>
      <c r="D15" s="118">
        <v>2147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403</v>
      </c>
      <c r="D16" s="118">
        <v>442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146</v>
      </c>
      <c r="D17" s="118">
        <v>156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1154</v>
      </c>
      <c r="D18" s="118">
        <v>1310</v>
      </c>
      <c r="E18" s="249" t="s">
        <v>47</v>
      </c>
      <c r="F18" s="248" t="s">
        <v>48</v>
      </c>
      <c r="G18" s="347">
        <f>G12+G15+G16+G17</f>
        <v>39043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33825</v>
      </c>
      <c r="D20" s="336">
        <f>SUM(D12:D19)</f>
        <v>35084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10996</v>
      </c>
      <c r="H21" s="118">
        <v>10999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4072</v>
      </c>
      <c r="H22" s="352">
        <f>SUM(H23:H25)</f>
        <v>4062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">
      <c r="A24" s="66" t="s">
        <v>67</v>
      </c>
      <c r="B24" s="68" t="s">
        <v>68</v>
      </c>
      <c r="C24" s="119">
        <v>10</v>
      </c>
      <c r="D24" s="118">
        <v>11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200</v>
      </c>
      <c r="D25" s="118">
        <v>169</v>
      </c>
      <c r="E25" s="66" t="s">
        <v>73</v>
      </c>
      <c r="F25" s="69" t="s">
        <v>74</v>
      </c>
      <c r="G25" s="119">
        <v>166</v>
      </c>
      <c r="H25" s="118">
        <v>156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15068</v>
      </c>
      <c r="H26" s="336">
        <f>H20+H21+H22</f>
        <v>15061</v>
      </c>
      <c r="M26" s="74"/>
    </row>
    <row r="27" spans="1:8" ht="15.75">
      <c r="A27" s="66" t="s">
        <v>79</v>
      </c>
      <c r="B27" s="68" t="s">
        <v>80</v>
      </c>
      <c r="C27" s="119">
        <v>31</v>
      </c>
      <c r="D27" s="118">
        <v>33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241</v>
      </c>
      <c r="D28" s="336">
        <f>SUM(D24:D27)</f>
        <v>213</v>
      </c>
      <c r="E28" s="124" t="s">
        <v>84</v>
      </c>
      <c r="F28" s="69" t="s">
        <v>85</v>
      </c>
      <c r="G28" s="333">
        <f>SUM(G29:G31)</f>
        <v>12267</v>
      </c>
      <c r="H28" s="334">
        <f>SUM(H29:H31)</f>
        <v>191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12267</v>
      </c>
      <c r="H29" s="118">
        <v>191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3592</v>
      </c>
      <c r="H32" s="118">
        <v>11849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15859</v>
      </c>
      <c r="H34" s="336">
        <f>H28+H32+H33</f>
        <v>12040</v>
      </c>
    </row>
    <row r="35" spans="1:8" ht="15">
      <c r="A35" s="66" t="s">
        <v>106</v>
      </c>
      <c r="B35" s="70" t="s">
        <v>107</v>
      </c>
      <c r="C35" s="333">
        <f>SUM(C36:C39)</f>
        <v>15</v>
      </c>
      <c r="D35" s="334">
        <f>SUM(D36:D39)</f>
        <v>15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>
        <v>5</v>
      </c>
      <c r="D36" s="118">
        <v>5</v>
      </c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69970</v>
      </c>
      <c r="H37" s="338">
        <f>H26+H18+H34</f>
        <v>66144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10</v>
      </c>
      <c r="D39" s="118">
        <v>10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-132</v>
      </c>
      <c r="H40" s="321">
        <v>-130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15</v>
      </c>
      <c r="D46" s="336">
        <f>D35+D40+D45</f>
        <v>15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82</v>
      </c>
      <c r="H47" s="118">
        <v>82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82</v>
      </c>
      <c r="H50" s="334">
        <f>SUM(H44:H49)</f>
        <v>82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293</v>
      </c>
      <c r="H54" s="118">
        <v>293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34081</v>
      </c>
      <c r="D56" s="340">
        <f>D20+D21+D22+D28+D33+D46+D52+D54+D55</f>
        <v>35312</v>
      </c>
      <c r="E56" s="76" t="s">
        <v>529</v>
      </c>
      <c r="F56" s="75" t="s">
        <v>172</v>
      </c>
      <c r="G56" s="337">
        <f>G50+G52+G53+G54+G55</f>
        <v>375</v>
      </c>
      <c r="H56" s="338">
        <f>H50+H52+H53+H54+H55</f>
        <v>375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6536</v>
      </c>
      <c r="D59" s="118">
        <v>7068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630</v>
      </c>
      <c r="D60" s="118">
        <v>494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262</v>
      </c>
      <c r="D61" s="118">
        <v>422</v>
      </c>
      <c r="E61" s="122" t="s">
        <v>188</v>
      </c>
      <c r="F61" s="69" t="s">
        <v>189</v>
      </c>
      <c r="G61" s="333">
        <f>SUM(G62:G68)</f>
        <v>13289</v>
      </c>
      <c r="H61" s="334">
        <f>SUM(H62:H68)</f>
        <v>11073</v>
      </c>
    </row>
    <row r="62" spans="1:13" ht="15">
      <c r="A62" s="66" t="s">
        <v>186</v>
      </c>
      <c r="B62" s="70" t="s">
        <v>187</v>
      </c>
      <c r="C62" s="119">
        <v>3688</v>
      </c>
      <c r="D62" s="118">
        <v>3510</v>
      </c>
      <c r="E62" s="122" t="s">
        <v>192</v>
      </c>
      <c r="F62" s="69" t="s">
        <v>193</v>
      </c>
      <c r="G62" s="119">
        <v>167</v>
      </c>
      <c r="H62" s="118">
        <v>179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23</v>
      </c>
      <c r="H63" s="118">
        <v>29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8648</v>
      </c>
      <c r="H64" s="118">
        <v>7037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11116</v>
      </c>
      <c r="D65" s="336">
        <f>SUM(D59:D64)</f>
        <v>11494</v>
      </c>
      <c r="E65" s="66" t="s">
        <v>201</v>
      </c>
      <c r="F65" s="69" t="s">
        <v>202</v>
      </c>
      <c r="G65" s="119">
        <v>272</v>
      </c>
      <c r="H65" s="118">
        <v>179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2826</v>
      </c>
      <c r="H66" s="118">
        <v>2485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598</v>
      </c>
      <c r="H67" s="118">
        <v>514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755</v>
      </c>
      <c r="H68" s="118">
        <v>650</v>
      </c>
    </row>
    <row r="69" spans="1:8" ht="15">
      <c r="A69" s="66" t="s">
        <v>210</v>
      </c>
      <c r="B69" s="68" t="s">
        <v>211</v>
      </c>
      <c r="C69" s="119">
        <v>12751</v>
      </c>
      <c r="D69" s="118">
        <v>10860</v>
      </c>
      <c r="E69" s="123" t="s">
        <v>79</v>
      </c>
      <c r="F69" s="69" t="s">
        <v>216</v>
      </c>
      <c r="G69" s="119">
        <v>47</v>
      </c>
      <c r="H69" s="118">
        <v>229</v>
      </c>
    </row>
    <row r="70" spans="1:8" ht="15">
      <c r="A70" s="66" t="s">
        <v>214</v>
      </c>
      <c r="B70" s="68" t="s">
        <v>215</v>
      </c>
      <c r="C70" s="119">
        <v>2992</v>
      </c>
      <c r="D70" s="118">
        <v>642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13336</v>
      </c>
      <c r="H71" s="336">
        <f>H59+H60+H61+H69+H70</f>
        <v>11302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1315</v>
      </c>
      <c r="D73" s="118">
        <v>404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32</v>
      </c>
      <c r="D75" s="118">
        <v>98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17090</v>
      </c>
      <c r="D76" s="336">
        <f>SUM(D68:D75)</f>
        <v>12004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1690</v>
      </c>
      <c r="D79" s="334">
        <f>SUM(D80:D82)</f>
        <v>1685</v>
      </c>
      <c r="E79" s="127" t="s">
        <v>528</v>
      </c>
      <c r="F79" s="75" t="s">
        <v>241</v>
      </c>
      <c r="G79" s="337">
        <f>G71+G73+G75+G77</f>
        <v>13336</v>
      </c>
      <c r="H79" s="338">
        <f>H71+H73+H75+H77</f>
        <v>11302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1690</v>
      </c>
      <c r="D82" s="118">
        <v>1685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1690</v>
      </c>
      <c r="D85" s="336">
        <f>D84+D83+D79</f>
        <v>1685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463</v>
      </c>
      <c r="D88" s="118">
        <v>42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18949</v>
      </c>
      <c r="D89" s="118">
        <v>17039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19412</v>
      </c>
      <c r="D92" s="336">
        <f>SUM(D88:D91)</f>
        <v>17081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160</v>
      </c>
      <c r="D93" s="247">
        <v>115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49468</v>
      </c>
      <c r="D94" s="340">
        <f>D65+D76+D85+D92+D93</f>
        <v>42379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83549</v>
      </c>
      <c r="D95" s="342">
        <f>D94+D56</f>
        <v>77691</v>
      </c>
      <c r="E95" s="150" t="s">
        <v>607</v>
      </c>
      <c r="F95" s="257" t="s">
        <v>268</v>
      </c>
      <c r="G95" s="341">
        <f>G37+G40+G56+G79</f>
        <v>83549</v>
      </c>
      <c r="H95" s="342">
        <f>H37+H40+H56+H79</f>
        <v>77691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42880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11780</v>
      </c>
      <c r="D12" s="238">
        <v>11131</v>
      </c>
      <c r="E12" s="116" t="s">
        <v>277</v>
      </c>
      <c r="F12" s="161" t="s">
        <v>278</v>
      </c>
      <c r="G12" s="237">
        <v>25176</v>
      </c>
      <c r="H12" s="238">
        <v>23794</v>
      </c>
    </row>
    <row r="13" spans="1:8" ht="15">
      <c r="A13" s="116" t="s">
        <v>279</v>
      </c>
      <c r="B13" s="112" t="s">
        <v>280</v>
      </c>
      <c r="C13" s="237">
        <v>1583</v>
      </c>
      <c r="D13" s="238">
        <v>1639</v>
      </c>
      <c r="E13" s="116" t="s">
        <v>281</v>
      </c>
      <c r="F13" s="161" t="s">
        <v>282</v>
      </c>
      <c r="G13" s="237">
        <v>569</v>
      </c>
      <c r="H13" s="238">
        <v>232</v>
      </c>
    </row>
    <row r="14" spans="1:8" ht="15">
      <c r="A14" s="116" t="s">
        <v>283</v>
      </c>
      <c r="B14" s="112" t="s">
        <v>284</v>
      </c>
      <c r="C14" s="237">
        <v>1848</v>
      </c>
      <c r="D14" s="238">
        <v>1777</v>
      </c>
      <c r="E14" s="166" t="s">
        <v>285</v>
      </c>
      <c r="F14" s="161" t="s">
        <v>286</v>
      </c>
      <c r="G14" s="237">
        <v>136</v>
      </c>
      <c r="H14" s="238">
        <v>139</v>
      </c>
    </row>
    <row r="15" spans="1:8" ht="15">
      <c r="A15" s="116" t="s">
        <v>287</v>
      </c>
      <c r="B15" s="112" t="s">
        <v>288</v>
      </c>
      <c r="C15" s="237">
        <v>5381</v>
      </c>
      <c r="D15" s="238">
        <v>4690</v>
      </c>
      <c r="E15" s="166" t="s">
        <v>79</v>
      </c>
      <c r="F15" s="161" t="s">
        <v>289</v>
      </c>
      <c r="G15" s="237">
        <v>120</v>
      </c>
      <c r="H15" s="238">
        <v>74</v>
      </c>
    </row>
    <row r="16" spans="1:8" ht="15.75">
      <c r="A16" s="116" t="s">
        <v>290</v>
      </c>
      <c r="B16" s="112" t="s">
        <v>291</v>
      </c>
      <c r="C16" s="237">
        <v>1135</v>
      </c>
      <c r="D16" s="238">
        <v>1024</v>
      </c>
      <c r="E16" s="157" t="s">
        <v>52</v>
      </c>
      <c r="F16" s="185" t="s">
        <v>292</v>
      </c>
      <c r="G16" s="366">
        <f>SUM(G12:G15)</f>
        <v>26001</v>
      </c>
      <c r="H16" s="367">
        <f>SUM(H12:H15)</f>
        <v>24239</v>
      </c>
    </row>
    <row r="17" spans="1:8" ht="30.75">
      <c r="A17" s="116" t="s">
        <v>293</v>
      </c>
      <c r="B17" s="112" t="s">
        <v>294</v>
      </c>
      <c r="C17" s="237">
        <v>501</v>
      </c>
      <c r="D17" s="238">
        <v>159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-398</v>
      </c>
      <c r="D18" s="238">
        <v>-392</v>
      </c>
      <c r="E18" s="155" t="s">
        <v>297</v>
      </c>
      <c r="F18" s="159" t="s">
        <v>298</v>
      </c>
      <c r="G18" s="377">
        <v>1</v>
      </c>
      <c r="H18" s="378"/>
    </row>
    <row r="19" spans="1:8" ht="15">
      <c r="A19" s="116" t="s">
        <v>299</v>
      </c>
      <c r="B19" s="112" t="s">
        <v>300</v>
      </c>
      <c r="C19" s="237">
        <v>96</v>
      </c>
      <c r="D19" s="238">
        <v>139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21926</v>
      </c>
      <c r="D22" s="367">
        <f>SUM(D12:D18)+D19</f>
        <v>20167</v>
      </c>
      <c r="E22" s="116" t="s">
        <v>309</v>
      </c>
      <c r="F22" s="158" t="s">
        <v>310</v>
      </c>
      <c r="G22" s="237">
        <v>1</v>
      </c>
      <c r="H22" s="238">
        <v>17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</v>
      </c>
      <c r="D25" s="238">
        <v>1</v>
      </c>
      <c r="E25" s="116" t="s">
        <v>318</v>
      </c>
      <c r="F25" s="158" t="s">
        <v>319</v>
      </c>
      <c r="G25" s="237">
        <v>12</v>
      </c>
      <c r="H25" s="238">
        <v>4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5</v>
      </c>
      <c r="H26" s="238">
        <v>1</v>
      </c>
    </row>
    <row r="27" spans="1:8" ht="30.75">
      <c r="A27" s="116" t="s">
        <v>324</v>
      </c>
      <c r="B27" s="158" t="s">
        <v>325</v>
      </c>
      <c r="C27" s="237">
        <v>41</v>
      </c>
      <c r="D27" s="238">
        <v>66</v>
      </c>
      <c r="E27" s="157" t="s">
        <v>104</v>
      </c>
      <c r="F27" s="159" t="s">
        <v>326</v>
      </c>
      <c r="G27" s="366">
        <f>SUM(G22:G26)</f>
        <v>18</v>
      </c>
      <c r="H27" s="367">
        <f>SUM(H22:H26)</f>
        <v>22</v>
      </c>
    </row>
    <row r="28" spans="1:8" ht="15">
      <c r="A28" s="116" t="s">
        <v>79</v>
      </c>
      <c r="B28" s="158" t="s">
        <v>327</v>
      </c>
      <c r="C28" s="237">
        <v>44</v>
      </c>
      <c r="D28" s="238">
        <v>42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86</v>
      </c>
      <c r="D29" s="367">
        <f>SUM(D25:D28)</f>
        <v>109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22012</v>
      </c>
      <c r="D31" s="373">
        <f>D29+D22</f>
        <v>20276</v>
      </c>
      <c r="E31" s="172" t="s">
        <v>521</v>
      </c>
      <c r="F31" s="187" t="s">
        <v>331</v>
      </c>
      <c r="G31" s="174">
        <f>G16+G18+G27</f>
        <v>26020</v>
      </c>
      <c r="H31" s="175">
        <f>H16+H18+H27</f>
        <v>24261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4008</v>
      </c>
      <c r="D33" s="165">
        <f>IF((H31-D31)&gt;0,H31-D31,0)</f>
        <v>3985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22012</v>
      </c>
      <c r="D36" s="375">
        <f>D31-D34+D35</f>
        <v>20276</v>
      </c>
      <c r="E36" s="183" t="s">
        <v>346</v>
      </c>
      <c r="F36" s="177" t="s">
        <v>347</v>
      </c>
      <c r="G36" s="188">
        <f>G35-G34+G31</f>
        <v>26020</v>
      </c>
      <c r="H36" s="189">
        <f>H35-H34+H31</f>
        <v>24261</v>
      </c>
    </row>
    <row r="37" spans="1:8" ht="15.75">
      <c r="A37" s="182" t="s">
        <v>348</v>
      </c>
      <c r="B37" s="152" t="s">
        <v>349</v>
      </c>
      <c r="C37" s="372">
        <f>IF((G36-C36)&gt;0,G36-C36,0)</f>
        <v>4008</v>
      </c>
      <c r="D37" s="373">
        <f>IF((H36-D36)&gt;0,H36-D36,0)</f>
        <v>3985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418</v>
      </c>
      <c r="D38" s="367">
        <f>D39+D40+D41</f>
        <v>417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418</v>
      </c>
      <c r="D39" s="238">
        <v>417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3590</v>
      </c>
      <c r="D42" s="165">
        <f>+IF((H36-D36-D38)&gt;0,H36-D36-D38,0)</f>
        <v>3568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2</v>
      </c>
      <c r="H43" s="376">
        <v>12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3592</v>
      </c>
      <c r="D44" s="189">
        <f>IF(H42=0,IF(D42-D43&gt;0,D42-D43+H43,0),IF(H42-H43&lt;0,H43-H42+D42,0))</f>
        <v>3580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26020</v>
      </c>
      <c r="D45" s="369">
        <f>D36+D38+D42</f>
        <v>24261</v>
      </c>
      <c r="E45" s="191" t="s">
        <v>373</v>
      </c>
      <c r="F45" s="193" t="s">
        <v>374</v>
      </c>
      <c r="G45" s="368">
        <f>G42+G36</f>
        <v>26020</v>
      </c>
      <c r="H45" s="369">
        <f>H42+H36</f>
        <v>24261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42880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26260</v>
      </c>
      <c r="D11" s="118">
        <v>21229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-14496</v>
      </c>
      <c r="D12" s="118">
        <v>-13869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-5892</v>
      </c>
      <c r="D14" s="118">
        <v>-5029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-307</v>
      </c>
      <c r="D15" s="118">
        <v>-148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-250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2</v>
      </c>
      <c r="D17" s="118">
        <v>27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-12</v>
      </c>
      <c r="D19" s="118">
        <v>-140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-242</v>
      </c>
      <c r="D20" s="118">
        <v>21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5063</v>
      </c>
      <c r="D21" s="397">
        <f>SUM(D11:D20)</f>
        <v>2091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-2714</v>
      </c>
      <c r="D23" s="118">
        <v>-254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>
        <v>5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1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-2713</v>
      </c>
      <c r="D33" s="397">
        <f>SUM(D23:D32)</f>
        <v>-249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>
        <v>-82</v>
      </c>
      <c r="E38" s="99"/>
      <c r="F38" s="99"/>
    </row>
    <row r="39" spans="1:6" ht="15">
      <c r="A39" s="198" t="s">
        <v>431</v>
      </c>
      <c r="B39" s="100" t="s">
        <v>432</v>
      </c>
      <c r="C39" s="119">
        <v>-6</v>
      </c>
      <c r="D39" s="118">
        <v>-2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</v>
      </c>
      <c r="D40" s="118">
        <v>-1</v>
      </c>
      <c r="E40" s="99"/>
      <c r="F40" s="99"/>
    </row>
    <row r="41" spans="1:6" ht="15">
      <c r="A41" s="198" t="s">
        <v>435</v>
      </c>
      <c r="B41" s="100" t="s">
        <v>436</v>
      </c>
      <c r="C41" s="119">
        <v>-12</v>
      </c>
      <c r="D41" s="118">
        <v>-19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-19</v>
      </c>
      <c r="D43" s="399">
        <f>SUM(D35:D42)</f>
        <v>-104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2331</v>
      </c>
      <c r="D44" s="228">
        <f>D43+D33+D21</f>
        <v>1738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17081</v>
      </c>
      <c r="D45" s="230">
        <v>14133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19412</v>
      </c>
      <c r="D46" s="232">
        <f>D45+D44</f>
        <v>15871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19412</v>
      </c>
      <c r="D47" s="219">
        <v>15871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42880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10999</v>
      </c>
      <c r="F13" s="322">
        <f>'1-Баланс'!H23</f>
        <v>3906</v>
      </c>
      <c r="G13" s="322">
        <f>'1-Баланс'!H24</f>
        <v>0</v>
      </c>
      <c r="H13" s="323">
        <v>156</v>
      </c>
      <c r="I13" s="322">
        <f>'1-Баланс'!H29+'1-Баланс'!H32</f>
        <v>12040</v>
      </c>
      <c r="J13" s="322">
        <f>'1-Баланс'!H30+'1-Баланс'!H33</f>
        <v>0</v>
      </c>
      <c r="K13" s="323"/>
      <c r="L13" s="322">
        <f>SUM(C13:K13)</f>
        <v>66144</v>
      </c>
      <c r="M13" s="324">
        <f>'1-Баланс'!H40</f>
        <v>-130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10999</v>
      </c>
      <c r="F17" s="391">
        <f t="shared" si="2"/>
        <v>3906</v>
      </c>
      <c r="G17" s="391">
        <f t="shared" si="2"/>
        <v>0</v>
      </c>
      <c r="H17" s="391">
        <f t="shared" si="2"/>
        <v>156</v>
      </c>
      <c r="I17" s="391">
        <f t="shared" si="2"/>
        <v>12040</v>
      </c>
      <c r="J17" s="391">
        <f t="shared" si="2"/>
        <v>0</v>
      </c>
      <c r="K17" s="391">
        <f t="shared" si="2"/>
        <v>0</v>
      </c>
      <c r="L17" s="322">
        <f t="shared" si="1"/>
        <v>66144</v>
      </c>
      <c r="M17" s="392">
        <f t="shared" si="2"/>
        <v>-130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3592</v>
      </c>
      <c r="J18" s="322">
        <f>+'1-Баланс'!G33</f>
        <v>0</v>
      </c>
      <c r="K18" s="323"/>
      <c r="L18" s="322">
        <f t="shared" si="1"/>
        <v>3592</v>
      </c>
      <c r="M18" s="376">
        <v>-2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-3</v>
      </c>
      <c r="F30" s="237"/>
      <c r="G30" s="237"/>
      <c r="H30" s="237">
        <v>10</v>
      </c>
      <c r="I30" s="237">
        <v>227</v>
      </c>
      <c r="J30" s="237"/>
      <c r="K30" s="237"/>
      <c r="L30" s="322">
        <f t="shared" si="1"/>
        <v>234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39043</v>
      </c>
      <c r="D31" s="391">
        <f aca="true" t="shared" si="6" ref="D31:M31">D19+D22+D23+D26+D30+D29+D17+D18</f>
        <v>0</v>
      </c>
      <c r="E31" s="391">
        <f t="shared" si="6"/>
        <v>10996</v>
      </c>
      <c r="F31" s="391">
        <f t="shared" si="6"/>
        <v>3906</v>
      </c>
      <c r="G31" s="391">
        <f t="shared" si="6"/>
        <v>0</v>
      </c>
      <c r="H31" s="391">
        <f t="shared" si="6"/>
        <v>166</v>
      </c>
      <c r="I31" s="391">
        <f t="shared" si="6"/>
        <v>15859</v>
      </c>
      <c r="J31" s="391">
        <f t="shared" si="6"/>
        <v>0</v>
      </c>
      <c r="K31" s="391">
        <f t="shared" si="6"/>
        <v>0</v>
      </c>
      <c r="L31" s="322">
        <f t="shared" si="1"/>
        <v>69970</v>
      </c>
      <c r="M31" s="392">
        <f t="shared" si="6"/>
        <v>-132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39043</v>
      </c>
      <c r="D34" s="325">
        <f t="shared" si="7"/>
        <v>0</v>
      </c>
      <c r="E34" s="325">
        <f t="shared" si="7"/>
        <v>10996</v>
      </c>
      <c r="F34" s="325">
        <f t="shared" si="7"/>
        <v>3906</v>
      </c>
      <c r="G34" s="325">
        <f t="shared" si="7"/>
        <v>0</v>
      </c>
      <c r="H34" s="325">
        <f t="shared" si="7"/>
        <v>166</v>
      </c>
      <c r="I34" s="325">
        <f t="shared" si="7"/>
        <v>15859</v>
      </c>
      <c r="J34" s="325">
        <f t="shared" si="7"/>
        <v>0</v>
      </c>
      <c r="K34" s="325">
        <f t="shared" si="7"/>
        <v>0</v>
      </c>
      <c r="L34" s="389">
        <f t="shared" si="1"/>
        <v>69970</v>
      </c>
      <c r="M34" s="326">
        <f>M31+M32+M33</f>
        <v>-132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42880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83549</v>
      </c>
      <c r="D6" s="413">
        <f aca="true" t="shared" si="0" ref="D6:D15">C6-E6</f>
        <v>0</v>
      </c>
      <c r="E6" s="412">
        <f>'1-Баланс'!G95</f>
        <v>83549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69970</v>
      </c>
      <c r="D7" s="413">
        <f t="shared" si="0"/>
        <v>30927</v>
      </c>
      <c r="E7" s="412">
        <f>'1-Баланс'!G18</f>
        <v>39043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3592</v>
      </c>
      <c r="D8" s="413">
        <f t="shared" si="0"/>
        <v>0</v>
      </c>
      <c r="E8" s="412">
        <f>ABS('2-Отчет за доходите'!C44)-ABS('2-Отчет за доходите'!G44)</f>
        <v>3592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17081</v>
      </c>
      <c r="D9" s="413">
        <f t="shared" si="0"/>
        <v>0</v>
      </c>
      <c r="E9" s="412">
        <f>'3-Отчет за паричния поток'!C45</f>
        <v>17081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19412</v>
      </c>
      <c r="D10" s="413">
        <f t="shared" si="0"/>
        <v>0</v>
      </c>
      <c r="E10" s="412">
        <f>'3-Отчет за паричния поток'!C46</f>
        <v>19412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69970</v>
      </c>
      <c r="D11" s="413">
        <f t="shared" si="0"/>
        <v>0</v>
      </c>
      <c r="E11" s="412">
        <f>'4-Отчет за собствения капитал'!L34</f>
        <v>69970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5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0.13814853274874042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0.051336286980134344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0.26197943257238715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0.04299273480233157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1.1820825004542976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3.7093581283743253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2.8638272345530895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1.5823335332933413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1.455608878224355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0.5754725333097251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0.31120659732612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0.005330869287085081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0.19595540946119763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0.16410729033261917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4009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0.05729598399313992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0.22509607993850883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2.3409595355984294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1823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13287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14847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2165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403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146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1154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33825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200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31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241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15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5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15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34081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6536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630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262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3688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11116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12751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2992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1315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32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17090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463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18949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19412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160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49468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83549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39043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39043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39043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10996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4072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166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15068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12267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12267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3592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15859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69970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-132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82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82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293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375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13289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167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23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8648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272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2826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598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755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47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13336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13336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83549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11780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1583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1848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5381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1135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501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-398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96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21926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41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44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86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22012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4008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22012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4008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418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418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3590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3592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26020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25176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569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136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120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26001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12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5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26020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26020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26020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26260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-14496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-5892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-307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-250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2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-12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-242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5063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-2714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-2713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-6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-12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2331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17081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19412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19412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39043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39043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10999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10999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-3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10996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10996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156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156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166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166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12040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12040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3592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227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15859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15859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66144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66144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3592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234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69970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69970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-130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-130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-2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-132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-132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2017-05-25T11:33:43Z</cp:lastPrinted>
  <dcterms:created xsi:type="dcterms:W3CDTF">2006-09-16T00:00:00Z</dcterms:created>
  <dcterms:modified xsi:type="dcterms:W3CDTF">2017-05-26T07:01:35Z</dcterms:modified>
  <cp:category/>
  <cp:version/>
  <cp:contentType/>
  <cp:contentStatus/>
</cp:coreProperties>
</file>