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<sst xmlns="http://schemas.openxmlformats.org/spreadsheetml/2006/main" count="2005" uniqueCount="702">
  <si>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</si>
  <si>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</si>
  <si>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</si>
  <si>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</si>
  <si>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</si>
  <si>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</si>
  <si>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</si>
  <si>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</si>
  <si>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</si>
  <si>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</si>
  <si>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</si>
  <si>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</si>
  <si>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</si>
  <si>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</si>
  <si>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</si>
  <si>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</si>
  <si>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</si>
  <si>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</si>
  <si>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</si>
  <si>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</si>
  <si>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</si>
  <si>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</si>
  <si>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</si>
  <si>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</si>
  <si>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</si>
  <si>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</si>
  <si>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</si>
  <si>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</si>
  <si>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</si>
  <si>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</si>
  <si>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</si>
  <si>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</si>
  <si>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</si>
  <si>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</si>
  <si>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</si>
  <si>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</si>
  <si>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</si>
  <si>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</si>
  <si>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</si>
  <si>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</si>
  <si>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</si>
  <si>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</si>
  <si>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</si>
  <si>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</si>
  <si>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</si>
  <si>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</si>
  <si>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</si>
  <si>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</si>
  <si>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</si>
  <si>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</si>
  <si>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</si>
  <si>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</si>
  <si>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</si>
  <si>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</si>
  <si>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</si>
  <si>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</si>
  <si>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</si>
  <si>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</si>
  <si>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</si>
  <si>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</si>
  <si>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</si>
  <si>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</si>
  <si>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</si>
  <si>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</si>
  <si>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</si>
  <si>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</si>
  <si>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</si>
  <si>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</si>
  <si>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</si>
  <si>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</si>
  <si>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</si>
  <si>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</si>
  <si>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</si>
  <si>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</si>
  <si>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</si>
  <si>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</si>
  <si>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</si>
  <si>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</si>
  <si>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</si>
  <si>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</si>
  <si>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</si>
  <si>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</si>
  <si>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</si>
  <si>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</si>
  <si>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</si>
  <si>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</si>
  <si>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</si>
  <si>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</si>
  <si>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</si>
  <si>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</si>
  <si>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</si>
  <si>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</si>
  <si>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</si>
  <si>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</si>
  <si>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</si>
  <si>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</si>
  <si>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</si>
  <si>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</si>
  <si>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</si>
  <si>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</si>
  <si>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</si>
  <si>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</si>
  <si>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</si>
  <si>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</si>
  <si>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</si>
  <si>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</si>
  <si>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</si>
  <si>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</si>
  <si>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</si>
  <si>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</si>
  <si>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</si>
  <si>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</si>
  <si>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</si>
  <si>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</si>
  <si>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</si>
  <si>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</si>
  <si>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</si>
  <si>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</si>
  <si>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</si>
  <si>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</si>
  <si>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</si>
  <si>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</si>
  <si>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</si>
  <si>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</si>
  <si>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</si>
  <si>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</si>
  <si>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</si>
  <si>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</si>
  <si>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</si>
  <si>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</si>
  <si>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</si>
  <si>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</si>
  <si>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</si>
  <si>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</si>
  <si>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</si>
  <si>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</si>
  <si>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</si>
  <si>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</si>
  <si>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</si>
  <si>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</si>
  <si>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</si>
  <si>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</si>
  <si>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</si>
  <si>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</si>
  <si>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</si>
  <si>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</si>
  <si>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</si>
  <si>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</si>
  <si>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</si>
  <si>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</si>
  <si>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</si>
  <si>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</si>
  <si>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</si>
  <si>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</si>
  <si>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</si>
  <si>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</si>
  <si>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</si>
  <si>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</si>
  <si>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</si>
  <si>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</si>
  <si>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</si>
  <si>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</si>
  <si>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</si>
  <si>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</si>
  <si>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</si>
  <si>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</si>
  <si>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</si>
  <si>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</si>
  <si>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</si>
  <si>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</si>
  <si>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</si>
  <si>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</si>
  <si>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</si>
  <si>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</si>
  <si>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</si>
  <si>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</si>
  <si>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</si>
  <si>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</si>
  <si>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</si>
  <si>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</si>
  <si>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</si>
  <si>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</si>
  <si>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</si>
  <si>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</si>
  <si>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</si>
  <si>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</si>
  <si>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</si>
  <si>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</si>
  <si>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</si>
  <si>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</si>
  <si>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</si>
  <si>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</si>
  <si>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</si>
  <si>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</si>
  <si>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</si>
  <si>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</si>
  <si>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</si>
  <si>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</si>
  <si>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</si>
  <si>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</si>
  <si>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</si>
  <si>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</si>
  <si>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</si>
  <si>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</si>
  <si>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</si>
  <si>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</si>
  <si>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</si>
  <si>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</si>
  <si>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</si>
  <si>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</si>
  <si>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</si>
  <si>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</si>
  <si>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</si>
  <si>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</si>
  <si>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</si>
  <si>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</si>
  <si>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</si>
  <si>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</si>
  <si>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</si>
  <si>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</si>
  <si>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</si>
  <si>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</si>
  <si>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</si>
  <si>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</si>
  <si>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</si>
  <si>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</si>
  <si>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</si>
  <si>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</si>
  <si>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</si>
  <si>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</si>
  <si>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</si>
  <si>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</si>
  <si>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</si>
  <si>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</si>
  <si>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</si>
  <si>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</si>
  <si>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</si>
  <si>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</si>
  <si>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</si>
  <si>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</si>
  <si>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</si>
  <si>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</si>
  <si>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</si>
  <si>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</si>
  <si>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</si>
  <si>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</si>
  <si>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</si>
  <si>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</si>
  <si>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</si>
  <si>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</si>
  <si>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</si>
  <si>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</si>
  <si>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</si>
  <si>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</si>
  <si>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</si>
  <si>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</si>
  <si>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</si>
  <si>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</si>
  <si>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</si>
  <si>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</si>
  <si>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</si>
  <si>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</si>
  <si>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</si>
  <si>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</si>
  <si>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</si>
  <si>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</si>
  <si>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</si>
  <si>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</si>
  <si>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</si>
  <si>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</si>
  <si>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</si>
  <si>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</si>
  <si>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</si>
  <si>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</si>
  <si>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</si>
  <si>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</si>
  <si>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</si>
  <si>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</si>
  <si>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</si>
  <si>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</si>
  <si>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</si>
  <si>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</si>
  <si>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</si>
  <si>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</si>
  <si>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</si>
  <si>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</si>
  <si>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</si>
  <si>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</si>
  <si>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</si>
  <si>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</si>
  <si>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</si>
  <si>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</si>
  <si>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</si>
  <si>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</si>
  <si>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</si>
  <si>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</si>
  <si>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</si>
  <si>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</si>
  <si>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</si>
  <si>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</si>
  <si>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</si>
  <si>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</si>
  <si>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</si>
  <si>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</si>
  <si>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</si>
  <si>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</si>
  <si>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</si>
  <si>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</si>
  <si>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</si>
  <si>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</si>
  <si>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</si>
  <si>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</si>
  <si>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</si>
  <si>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</si>
  <si>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</si>
  <si>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</si>
  <si>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</si>
  <si>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</si>
  <si>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</si>
  <si>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</si>
  <si>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</si>
  <si>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</si>
  <si>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</si>
  <si>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</si>
  <si>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</si>
  <si>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</si>
  <si>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</si>
  <si>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</si>
  <si>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</si>
  <si>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</si>
  <si>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</si>
  <si>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</si>
  <si>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</si>
  <si>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</si>
  <si>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</si>
  <si>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</si>
  <si>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</si>
  <si>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</si>
  <si>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</si>
  <si>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</si>
  <si>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</si>
  <si>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</si>
  <si>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</si>
  <si>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</si>
  <si>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</si>
  <si>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</si>
  <si>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</si>
  <si>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</si>
  <si>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</si>
  <si>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</si>
  <si>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</si>
  <si>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</si>
  <si>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</si>
  <si>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</si>
  <si>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</si>
  <si>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</si>
  <si>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</si>
  <si>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</si>
  <si>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</si>
  <si>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</si>
  <si>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</si>
  <si>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</si>
  <si>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</si>
  <si>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</si>
  <si>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</si>
  <si>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</si>
  <si>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</si>
  <si>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</si>
  <si>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</si>
  <si>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</si>
  <si>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</si>
  <si>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</si>
  <si>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</si>
  <si>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</si>
  <si>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</si>
  <si>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</si>
  <si>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</si>
  <si>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</si>
  <si>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</si>
  <si>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</si>
  <si>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</si>
  <si>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</si>
  <si>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</si>
  <si>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</si>
  <si>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</si>
  <si>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</si>
  <si>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</si>
  <si>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</si>
  <si>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</si>
  <si>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</si>
  <si>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</si>
  <si>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</si>
  <si>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</si>
  <si>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</si>
  <si>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</si>
  <si>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</si>
  <si>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</si>
  <si>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</si>
  <si>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</si>
  <si>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</si>
  <si>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</si>
  <si>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</si>
  <si>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</si>
  <si>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</si>
  <si>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</si>
  <si>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</si>
  <si>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</si>
  <si>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</si>
  <si>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</si>
  <si>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</si>
  <si>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</si>
  <si>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</si>
  <si>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</si>
  <si>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</si>
  <si>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</si>
  <si>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</si>
  <si>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</si>
  <si>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</si>
  <si>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</si>
  <si>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</si>
  <si>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</si>
  <si>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</si>
  <si>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</si>
  <si>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</si>
  <si>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</si>
  <si>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</si>
  <si>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</si>
  <si>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</si>
  <si>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</si>
  <si>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</si>
  <si>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</si>
  <si>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</si>
  <si>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</si>
  <si>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</si>
  <si>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</si>
  <si>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</si>
  <si>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</si>
  <si>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</si>
  <si>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</si>
  <si>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</si>
  <si>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</si>
  <si>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</si>
  <si>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</si>
  <si>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</si>
  <si>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</si>
  <si>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</si>
  <si>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</si>
  <si>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</si>
  <si>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</si>
  <si>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</si>
  <si>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</si>
  <si>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</si>
  <si>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</si>
  <si>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</si>
  <si>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</si>
  <si>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</si>
  <si>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</si>
  <si>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</si>
  <si>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</si>
  <si>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</si>
  <si>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</si>
  <si>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</si>
  <si>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</si>
  <si>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</si>
  <si>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</si>
  <si>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</si>
  <si>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</si>
  <si>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</si>
  <si>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</si>
  <si>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</si>
  <si>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</si>
  <si>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</si>
  <si>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</si>
  <si>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</si>
  <si>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</si>
  <si>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</si>
  <si>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</si>
  <si>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</si>
  <si>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</si>
  <si>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</si>
  <si>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</si>
  <si>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</si>
  <si>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</si>
  <si>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</si>
  <si>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</si>
  <si>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</si>
  <si>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</si>
  <si>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</si>
  <si>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</si>
  <si>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</si>
  <si>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</si>
  <si>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</si>
  <si>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</si>
  <si>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</si>
  <si>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</si>
  <si>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</si>
  <si>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</si>
  <si>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</si>
  <si>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</si>
  <si>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</si>
  <si>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</si>
  <si>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</si>
  <si>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</si>
  <si>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</si>
  <si>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</si>
  <si>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</si>
  <si>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</si>
  <si>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</si>
  <si>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</si>
  <si>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</si>
  <si>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</si>
  <si>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</si>
  <si>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</si>
  <si>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</si>
  <si>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</si>
  <si>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</si>
  <si>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</si>
  <si>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</si>
  <si>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</si>
  <si>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</si>
  <si>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</si>
  <si>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</si>
  <si>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</si>
  <si>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</si>
  <si>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</si>
  <si>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</si>
  <si>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</si>
  <si>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</si>
  <si>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</si>
  <si>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</si>
  <si>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</si>
  <si>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</si>
  <si>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</si>
  <si>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</si>
  <si>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</si>
  <si>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</si>
  <si>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</si>
  <si>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</si>
  <si>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</si>
  <si>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</si>
  <si>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</si>
  <si>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</si>
  <si>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</si>
  <si>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</si>
  <si>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</si>
  <si>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</si>
  <si>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</si>
  <si>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</si>
  <si>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</si>
  <si>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</si>
  <si>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</si>
  <si>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</si>
  <si>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</si>
  <si>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</si>
  <si>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</si>
  <si>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</si>
  <si>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</si>
  <si>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</si>
  <si>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</si>
  <si>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</si>
  <si>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</si>
  <si>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</si>
  <si>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</si>
  <si>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</si>
  <si>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</si>
  <si>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</si>
  <si>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</si>
  <si>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</si>
  <si>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</si>
  <si>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</si>
  <si>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</si>
  <si>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</si>
  <si>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</si>
  <si>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</si>
  <si>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</si>
  <si>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</si>
  <si>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</si>
  <si>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</si>
  <si>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</si>
  <si>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</si>
  <si>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</si>
  <si>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</si>
  <si>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</si>
  <si>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</si>
  <si>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</si>
  <si>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</si>
  <si>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</si>
  <si>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</si>
  <si>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</si>
  <si>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</si>
  <si>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</si>
  <si>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</si>
  <si>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</si>
  <si>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</si>
  <si>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</si>
  <si>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</si>
  <si>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</si>
  <si>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</si>
  <si>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</si>
  <si>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</si>
  <si>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</si>
  <si>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</si>
  <si>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</si>
  <si>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</si>
  <si>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</si>
  <si>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</si>
  <si>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</si>
  <si>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</si>
  <si>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</si>
  <si>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</si>
  <si>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</si>
  <si>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</si>
  <si>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</si>
  <si>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</si>
  <si>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</si>
  <si>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</si>
  <si>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</si>
  <si>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</si>
  <si>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</si>
  <si>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</si>
  <si>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</si>
  <si>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</si>
  <si>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</si>
  <si>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</si>
  <si>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</si>
  <si>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</si>
  <si>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</si>
  <si>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</si>
  <si>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</si>
  <si>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</si>
  <si>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</si>
  <si>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</si>
  <si>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</si>
  <si>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</si>
  <si>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</si>
  <si>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</si>
  <si>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</si>
  <si>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</si>
  <si>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</si>
  <si>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</si>
  <si>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</si>
  <si>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</si>
  <si>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</si>
  <si>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</si>
  <si>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</si>
  <si>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</si>
  <si>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</si>
  <si>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</si>
  <si>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</si>
  <si>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</si>
  <si>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</si>
  <si>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</si>
  <si>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</si>
  <si>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</si>
  <si>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</si>
  <si>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</si>
  <si>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</si>
  <si>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</si>
  <si>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</si>
  <si>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</si>
  <si>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</si>
  <si>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</si>
  <si>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</si>
  <si>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</si>
  <si>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</si>
  <si>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</si>
  <si>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</si>
  <si>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</si>
  <si>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</si>
  <si>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</si>
  <si>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</si>
  <si>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</si>
  <si>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</si>
  <si>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</si>
  <si>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</si>
  <si>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</si>
  <si>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</si>
  <si>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</si>
  <si>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</si>
  <si>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</si>
  <si>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</si>
  <si>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</si>
  <si>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</si>
  <si>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</si>
  <si>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</si>
  <si>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</si>
  <si>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</si>
  <si>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</si>
  <si>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</si>
  <si>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</si>
  <si>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Почивна станция с. Енина</t>
  </si>
  <si>
    <t>1 М плюс С Инвест ЕООД</t>
  </si>
  <si>
    <t>2 Фестомашинекс София</t>
  </si>
  <si>
    <t>3 ПД Темида Варна</t>
  </si>
  <si>
    <t>4 СПХ ТРАНС София</t>
  </si>
  <si>
    <t>5 Балкарс консорциум ООД София</t>
  </si>
  <si>
    <t>6 Прогрес АД Стара Загора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</si>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</sst>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42670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42370</v>
      </c>
    </row>
    <row r="10" spans="1:2" ht="15">
      <c r="A10" s="7" t="s">
        <v>2</v>
      </c>
      <c r="B10" s="357">
        <v>42643</v>
      </c>
    </row>
    <row r="11" spans="1:2" ht="15">
      <c r="A11" s="7" t="s">
        <v>668</v>
      </c>
      <c r="B11" s="357">
        <v>42670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701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699</v>
      </c>
    </row>
    <row r="27" spans="1:2" ht="15">
      <c r="A27" s="10" t="s">
        <v>662</v>
      </c>
      <c r="B27" s="358" t="s">
        <v>700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F59" sqref="F5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2812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1759</v>
      </c>
      <c r="D12" s="137">
        <v>1559</v>
      </c>
      <c r="E12" s="76" t="s">
        <v>25</v>
      </c>
      <c r="F12" s="80" t="s">
        <v>26</v>
      </c>
      <c r="G12" s="138">
        <v>39043</v>
      </c>
      <c r="H12" s="137">
        <v>39043</v>
      </c>
    </row>
    <row r="13" spans="1:8" ht="15">
      <c r="A13" s="76" t="s">
        <v>27</v>
      </c>
      <c r="B13" s="78" t="s">
        <v>28</v>
      </c>
      <c r="C13" s="138">
        <v>12445</v>
      </c>
      <c r="D13" s="137">
        <v>12640</v>
      </c>
      <c r="E13" s="76" t="s">
        <v>553</v>
      </c>
      <c r="F13" s="80" t="s">
        <v>29</v>
      </c>
      <c r="G13" s="138">
        <v>39043</v>
      </c>
      <c r="H13" s="137">
        <v>39043</v>
      </c>
    </row>
    <row r="14" spans="1:8" ht="15">
      <c r="A14" s="76" t="s">
        <v>30</v>
      </c>
      <c r="B14" s="78" t="s">
        <v>31</v>
      </c>
      <c r="C14" s="138">
        <v>13945</v>
      </c>
      <c r="D14" s="137">
        <v>15739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2134</v>
      </c>
      <c r="D15" s="137">
        <v>2229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475</v>
      </c>
      <c r="D16" s="137">
        <v>448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123</v>
      </c>
      <c r="D17" s="137">
        <v>146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288</v>
      </c>
      <c r="D18" s="137">
        <v>799</v>
      </c>
      <c r="E18" s="272" t="s">
        <v>47</v>
      </c>
      <c r="F18" s="271" t="s">
        <v>48</v>
      </c>
      <c r="G18" s="388">
        <f>G12+G15+G16+G17</f>
        <v>39043</v>
      </c>
      <c r="H18" s="389">
        <f>H12+H15+H16+H17</f>
        <v>39043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31169</v>
      </c>
      <c r="D20" s="377">
        <f>SUM(D12:D19)</f>
        <v>33560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10998</v>
      </c>
      <c r="H21" s="137">
        <v>11010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3906</v>
      </c>
      <c r="H23" s="137">
        <v>3906</v>
      </c>
    </row>
    <row r="24" spans="1:13" ht="15">
      <c r="A24" s="76" t="s">
        <v>67</v>
      </c>
      <c r="B24" s="78" t="s">
        <v>68</v>
      </c>
      <c r="C24" s="138">
        <v>11</v>
      </c>
      <c r="D24" s="137">
        <v>13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85</v>
      </c>
      <c r="D25" s="137">
        <v>74</v>
      </c>
      <c r="E25" s="76" t="s">
        <v>73</v>
      </c>
      <c r="F25" s="80" t="s">
        <v>74</v>
      </c>
      <c r="G25" s="138">
        <v>158</v>
      </c>
      <c r="H25" s="137">
        <v>158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15062</v>
      </c>
      <c r="H26" s="377">
        <f>H20+H21+H22</f>
        <v>15074</v>
      </c>
      <c r="M26" s="85"/>
    </row>
    <row r="27" spans="1:8" ht="15.75">
      <c r="A27" s="76" t="s">
        <v>79</v>
      </c>
      <c r="B27" s="78" t="s">
        <v>80</v>
      </c>
      <c r="C27" s="138">
        <v>17</v>
      </c>
      <c r="D27" s="137">
        <v>22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113</v>
      </c>
      <c r="D28" s="377">
        <f>SUM(D24:D27)</f>
        <v>109</v>
      </c>
      <c r="E28" s="143" t="s">
        <v>84</v>
      </c>
      <c r="F28" s="80" t="s">
        <v>85</v>
      </c>
      <c r="G28" s="374">
        <f>SUM(G29:G31)</f>
        <v>2699</v>
      </c>
      <c r="H28" s="375">
        <f>SUM(H29:H31)</f>
        <v>2281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2699</v>
      </c>
      <c r="H29" s="137">
        <v>2281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10659</v>
      </c>
      <c r="H32" s="137">
        <v>9725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13358</v>
      </c>
      <c r="H34" s="377">
        <f>H28+H32+H33</f>
        <v>12006</v>
      </c>
    </row>
    <row r="35" spans="1:8" ht="15">
      <c r="A35" s="76" t="s">
        <v>106</v>
      </c>
      <c r="B35" s="81" t="s">
        <v>107</v>
      </c>
      <c r="C35" s="374">
        <f>SUM(C36:C39)</f>
        <v>80</v>
      </c>
      <c r="D35" s="375">
        <f>SUM(D36:D39)</f>
        <v>80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69</v>
      </c>
      <c r="D36" s="137">
        <v>69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67463</v>
      </c>
      <c r="H37" s="379">
        <f>H26+H18+H34</f>
        <v>66123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11</v>
      </c>
      <c r="D39" s="137">
        <v>11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80</v>
      </c>
      <c r="D46" s="377">
        <f>D35+D40+D45</f>
        <v>80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110</v>
      </c>
      <c r="H47" s="137"/>
    </row>
    <row r="48" spans="1:13" ht="15">
      <c r="A48" s="76" t="s">
        <v>144</v>
      </c>
      <c r="B48" s="78" t="s">
        <v>145</v>
      </c>
      <c r="C48" s="138">
        <v>4127</v>
      </c>
      <c r="D48" s="137">
        <v>4127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4127</v>
      </c>
      <c r="D52" s="377">
        <f>SUM(D48:D51)</f>
        <v>4127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322</v>
      </c>
      <c r="H54" s="137">
        <v>322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35489</v>
      </c>
      <c r="D56" s="381">
        <f>D20+D21+D22+D28+D33+D46+D52+D54+D55</f>
        <v>37876</v>
      </c>
      <c r="E56" s="87" t="s">
        <v>557</v>
      </c>
      <c r="F56" s="86" t="s">
        <v>172</v>
      </c>
      <c r="G56" s="378">
        <f>G50+G52+G53+G54+G55</f>
        <v>432</v>
      </c>
      <c r="H56" s="379">
        <f>H50+H52+H53+H54+H55</f>
        <v>322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6593</v>
      </c>
      <c r="D59" s="137">
        <v>6648</v>
      </c>
      <c r="E59" s="142" t="s">
        <v>180</v>
      </c>
      <c r="F59" s="277" t="s">
        <v>181</v>
      </c>
      <c r="G59" s="138"/>
      <c r="H59" s="137">
        <v>161</v>
      </c>
    </row>
    <row r="60" spans="1:13" ht="15">
      <c r="A60" s="76" t="s">
        <v>178</v>
      </c>
      <c r="B60" s="78" t="s">
        <v>179</v>
      </c>
      <c r="C60" s="138">
        <v>200</v>
      </c>
      <c r="D60" s="137">
        <v>200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11456</v>
      </c>
      <c r="H61" s="375">
        <f>SUM(H62:H68)</f>
        <v>8954</v>
      </c>
    </row>
    <row r="62" spans="1:13" ht="15">
      <c r="A62" s="76" t="s">
        <v>186</v>
      </c>
      <c r="B62" s="81" t="s">
        <v>187</v>
      </c>
      <c r="C62" s="138">
        <v>2989</v>
      </c>
      <c r="D62" s="137">
        <v>2911</v>
      </c>
      <c r="E62" s="141" t="s">
        <v>192</v>
      </c>
      <c r="F62" s="80" t="s">
        <v>193</v>
      </c>
      <c r="G62" s="138">
        <v>503</v>
      </c>
      <c r="H62" s="137">
        <v>178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</v>
      </c>
      <c r="H63" s="137">
        <v>5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7274</v>
      </c>
      <c r="H64" s="137">
        <v>6155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9782</v>
      </c>
      <c r="D65" s="377">
        <f>SUM(D59:D64)</f>
        <v>9759</v>
      </c>
      <c r="E65" s="76" t="s">
        <v>201</v>
      </c>
      <c r="F65" s="80" t="s">
        <v>202</v>
      </c>
      <c r="G65" s="138">
        <v>270</v>
      </c>
      <c r="H65" s="137">
        <v>97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2344</v>
      </c>
      <c r="H66" s="137">
        <v>1824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482</v>
      </c>
      <c r="H67" s="137">
        <v>421</v>
      </c>
    </row>
    <row r="68" spans="1:8" ht="15">
      <c r="A68" s="76" t="s">
        <v>206</v>
      </c>
      <c r="B68" s="78" t="s">
        <v>207</v>
      </c>
      <c r="C68" s="138">
        <v>1986</v>
      </c>
      <c r="D68" s="137">
        <v>931</v>
      </c>
      <c r="E68" s="76" t="s">
        <v>212</v>
      </c>
      <c r="F68" s="80" t="s">
        <v>213</v>
      </c>
      <c r="G68" s="138">
        <v>577</v>
      </c>
      <c r="H68" s="137">
        <v>274</v>
      </c>
    </row>
    <row r="69" spans="1:8" ht="15">
      <c r="A69" s="76" t="s">
        <v>210</v>
      </c>
      <c r="B69" s="78" t="s">
        <v>211</v>
      </c>
      <c r="C69" s="138">
        <v>12286</v>
      </c>
      <c r="D69" s="137">
        <v>10431</v>
      </c>
      <c r="E69" s="142" t="s">
        <v>79</v>
      </c>
      <c r="F69" s="80" t="s">
        <v>216</v>
      </c>
      <c r="G69" s="138">
        <v>26</v>
      </c>
      <c r="H69" s="137">
        <v>44</v>
      </c>
    </row>
    <row r="70" spans="1:8" ht="15">
      <c r="A70" s="76" t="s">
        <v>214</v>
      </c>
      <c r="B70" s="78" t="s">
        <v>215</v>
      </c>
      <c r="C70" s="138">
        <v>1390</v>
      </c>
      <c r="D70" s="137">
        <v>734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11482</v>
      </c>
      <c r="H71" s="377">
        <f>H59+H60+H61+H69+H70</f>
        <v>9159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885</v>
      </c>
      <c r="D73" s="137">
        <v>426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287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16834</v>
      </c>
      <c r="D76" s="377">
        <f>SUM(D68:D75)</f>
        <v>12522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1684</v>
      </c>
      <c r="D79" s="375">
        <f>SUM(D80:D82)</f>
        <v>1680</v>
      </c>
      <c r="E79" s="146" t="s">
        <v>556</v>
      </c>
      <c r="F79" s="86" t="s">
        <v>241</v>
      </c>
      <c r="G79" s="378">
        <f>G71+G73+G75+G77</f>
        <v>11482</v>
      </c>
      <c r="H79" s="379">
        <f>H71+H73+H75+H77</f>
        <v>9159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1684</v>
      </c>
      <c r="D82" s="137">
        <v>1680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1684</v>
      </c>
      <c r="D85" s="377">
        <f>D84+D83+D79</f>
        <v>1680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31</v>
      </c>
      <c r="D88" s="137">
        <v>21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11543</v>
      </c>
      <c r="D89" s="137">
        <v>10674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3956</v>
      </c>
      <c r="D90" s="137">
        <v>2961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15530</v>
      </c>
      <c r="D92" s="377">
        <f>SUM(D88:D91)</f>
        <v>13656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58</v>
      </c>
      <c r="D93" s="270">
        <v>111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43888</v>
      </c>
      <c r="D94" s="381">
        <f>D65+D76+D85+D92+D93</f>
        <v>37728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79377</v>
      </c>
      <c r="D95" s="383">
        <f>D94+D56</f>
        <v>75604</v>
      </c>
      <c r="E95" s="169" t="s">
        <v>635</v>
      </c>
      <c r="F95" s="280" t="s">
        <v>268</v>
      </c>
      <c r="G95" s="382">
        <f>G37+G40+G56+G79</f>
        <v>79377</v>
      </c>
      <c r="H95" s="383">
        <f>H37+H40+H56+H79</f>
        <v>75604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42670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0" sqref="G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32331</v>
      </c>
      <c r="D12" s="257">
        <v>31337</v>
      </c>
      <c r="E12" s="135" t="s">
        <v>277</v>
      </c>
      <c r="F12" s="180" t="s">
        <v>278</v>
      </c>
      <c r="G12" s="256">
        <v>71373</v>
      </c>
      <c r="H12" s="257">
        <v>67444</v>
      </c>
    </row>
    <row r="13" spans="1:8" ht="15">
      <c r="A13" s="135" t="s">
        <v>279</v>
      </c>
      <c r="B13" s="131" t="s">
        <v>280</v>
      </c>
      <c r="C13" s="256">
        <v>5105</v>
      </c>
      <c r="D13" s="257">
        <v>5114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5127</v>
      </c>
      <c r="D14" s="257">
        <v>5121</v>
      </c>
      <c r="E14" s="185" t="s">
        <v>285</v>
      </c>
      <c r="F14" s="180" t="s">
        <v>286</v>
      </c>
      <c r="G14" s="256">
        <v>376</v>
      </c>
      <c r="H14" s="257">
        <v>428</v>
      </c>
    </row>
    <row r="15" spans="1:8" ht="15">
      <c r="A15" s="135" t="s">
        <v>287</v>
      </c>
      <c r="B15" s="131" t="s">
        <v>288</v>
      </c>
      <c r="C15" s="256">
        <v>14118</v>
      </c>
      <c r="D15" s="257">
        <v>13227</v>
      </c>
      <c r="E15" s="185" t="s">
        <v>79</v>
      </c>
      <c r="F15" s="180" t="s">
        <v>289</v>
      </c>
      <c r="G15" s="256">
        <v>244</v>
      </c>
      <c r="H15" s="257">
        <v>422</v>
      </c>
    </row>
    <row r="16" spans="1:8" ht="15.75">
      <c r="A16" s="135" t="s">
        <v>290</v>
      </c>
      <c r="B16" s="131" t="s">
        <v>291</v>
      </c>
      <c r="C16" s="256">
        <v>3019</v>
      </c>
      <c r="D16" s="257">
        <v>2856</v>
      </c>
      <c r="E16" s="176" t="s">
        <v>52</v>
      </c>
      <c r="F16" s="204" t="s">
        <v>292</v>
      </c>
      <c r="G16" s="407">
        <f>SUM(G12:G15)</f>
        <v>71993</v>
      </c>
      <c r="H16" s="408">
        <f>SUM(H12:H15)</f>
        <v>68294</v>
      </c>
    </row>
    <row r="17" spans="1:8" ht="30.75">
      <c r="A17" s="135" t="s">
        <v>293</v>
      </c>
      <c r="B17" s="131" t="s">
        <v>294</v>
      </c>
      <c r="C17" s="256">
        <v>49</v>
      </c>
      <c r="D17" s="257">
        <v>79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-143</v>
      </c>
      <c r="D18" s="257">
        <v>264</v>
      </c>
      <c r="E18" s="174" t="s">
        <v>297</v>
      </c>
      <c r="F18" s="178" t="s">
        <v>298</v>
      </c>
      <c r="G18" s="418">
        <v>5</v>
      </c>
      <c r="H18" s="419"/>
    </row>
    <row r="19" spans="1:8" ht="15">
      <c r="A19" s="135" t="s">
        <v>299</v>
      </c>
      <c r="B19" s="131" t="s">
        <v>300</v>
      </c>
      <c r="C19" s="256">
        <v>476</v>
      </c>
      <c r="D19" s="257">
        <v>471</v>
      </c>
      <c r="E19" s="135" t="s">
        <v>301</v>
      </c>
      <c r="F19" s="177" t="s">
        <v>302</v>
      </c>
      <c r="G19" s="256">
        <v>5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60082</v>
      </c>
      <c r="D22" s="408">
        <f>SUM(D12:D18)+D19</f>
        <v>58469</v>
      </c>
      <c r="E22" s="135" t="s">
        <v>309</v>
      </c>
      <c r="F22" s="177" t="s">
        <v>310</v>
      </c>
      <c r="G22" s="256">
        <v>26</v>
      </c>
      <c r="H22" s="257">
        <v>66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4</v>
      </c>
      <c r="D25" s="257">
        <v>12</v>
      </c>
      <c r="E25" s="135" t="s">
        <v>318</v>
      </c>
      <c r="F25" s="177" t="s">
        <v>319</v>
      </c>
      <c r="G25" s="256">
        <v>15</v>
      </c>
      <c r="H25" s="257">
        <v>27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14</v>
      </c>
      <c r="H26" s="257"/>
    </row>
    <row r="27" spans="1:8" ht="30.75">
      <c r="A27" s="135" t="s">
        <v>324</v>
      </c>
      <c r="B27" s="177" t="s">
        <v>325</v>
      </c>
      <c r="C27" s="256">
        <v>44</v>
      </c>
      <c r="D27" s="257">
        <v>75</v>
      </c>
      <c r="E27" s="176" t="s">
        <v>104</v>
      </c>
      <c r="F27" s="178" t="s">
        <v>326</v>
      </c>
      <c r="G27" s="407">
        <f>SUM(G22:G26)</f>
        <v>55</v>
      </c>
      <c r="H27" s="408">
        <f>SUM(H22:H26)</f>
        <v>93</v>
      </c>
    </row>
    <row r="28" spans="1:8" ht="15">
      <c r="A28" s="135" t="s">
        <v>79</v>
      </c>
      <c r="B28" s="177" t="s">
        <v>327</v>
      </c>
      <c r="C28" s="256">
        <v>80</v>
      </c>
      <c r="D28" s="257">
        <v>78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128</v>
      </c>
      <c r="D29" s="408">
        <f>SUM(D25:D28)</f>
        <v>165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60210</v>
      </c>
      <c r="D31" s="414">
        <f>D29+D22</f>
        <v>58634</v>
      </c>
      <c r="E31" s="191" t="s">
        <v>548</v>
      </c>
      <c r="F31" s="206" t="s">
        <v>331</v>
      </c>
      <c r="G31" s="193">
        <f>G16+G18+G27</f>
        <v>72053</v>
      </c>
      <c r="H31" s="194">
        <f>H16+H18+H27</f>
        <v>68387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11843</v>
      </c>
      <c r="D33" s="184">
        <f>IF((H31-D31)&gt;0,H31-D31,0)</f>
        <v>9753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60210</v>
      </c>
      <c r="D36" s="416">
        <f>D31-D34+D35</f>
        <v>58634</v>
      </c>
      <c r="E36" s="202" t="s">
        <v>346</v>
      </c>
      <c r="F36" s="196" t="s">
        <v>347</v>
      </c>
      <c r="G36" s="207">
        <f>G35-G34+G31</f>
        <v>72053</v>
      </c>
      <c r="H36" s="208">
        <f>H35-H34+H31</f>
        <v>68387</v>
      </c>
    </row>
    <row r="37" spans="1:8" ht="15.75">
      <c r="A37" s="201" t="s">
        <v>348</v>
      </c>
      <c r="B37" s="171" t="s">
        <v>349</v>
      </c>
      <c r="C37" s="413">
        <f>IF((G36-C36)&gt;0,G36-C36,0)</f>
        <v>11843</v>
      </c>
      <c r="D37" s="414">
        <f>IF((H36-D36)&gt;0,H36-D36,0)</f>
        <v>9753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1184</v>
      </c>
      <c r="D38" s="408">
        <f>D39+D40+D41</f>
        <v>975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1184</v>
      </c>
      <c r="D39" s="257">
        <v>975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10659</v>
      </c>
      <c r="D42" s="184">
        <f>+IF((H36-D36-D38)&gt;0,H36-D36-D38,0)</f>
        <v>8778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10659</v>
      </c>
      <c r="D44" s="208">
        <f>IF(H42=0,IF(D42-D43&gt;0,D42-D43+H43,0),IF(H42-H43&lt;0,H43-H42+D42,0))</f>
        <v>8778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72053</v>
      </c>
      <c r="D45" s="410">
        <f>D36+D38+D42</f>
        <v>68387</v>
      </c>
      <c r="E45" s="210" t="s">
        <v>373</v>
      </c>
      <c r="F45" s="212" t="s">
        <v>374</v>
      </c>
      <c r="G45" s="409">
        <f>G42+G36</f>
        <v>72053</v>
      </c>
      <c r="H45" s="410">
        <f>H42+H36</f>
        <v>68387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42670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M20" sqref="M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75930</v>
      </c>
      <c r="D11" s="137">
        <v>73388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-43934</v>
      </c>
      <c r="D12" s="137">
        <v>-42626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-17246</v>
      </c>
      <c r="D14" s="137">
        <v>-16577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</v>
      </c>
      <c r="D15" s="137">
        <v>-137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-1000</v>
      </c>
      <c r="D16" s="137">
        <v>-1018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36</v>
      </c>
      <c r="D17" s="137">
        <v>134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>
        <v>-10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-27</v>
      </c>
      <c r="D19" s="137">
        <v>-19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-324</v>
      </c>
      <c r="D20" s="137">
        <v>-286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13410</v>
      </c>
      <c r="D21" s="438">
        <f>SUM(D11:D20)</f>
        <v>12849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-3086</v>
      </c>
      <c r="D23" s="137">
        <v>-8218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11</v>
      </c>
      <c r="D24" s="137">
        <v>80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-117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v>5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-3070</v>
      </c>
      <c r="D33" s="438">
        <f>SUM(D23:D32)</f>
        <v>-8255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>
        <v>-161</v>
      </c>
      <c r="D38" s="137">
        <v>-625</v>
      </c>
      <c r="E38" s="118"/>
      <c r="F38" s="118"/>
    </row>
    <row r="39" spans="1:6" ht="15">
      <c r="A39" s="217" t="s">
        <v>431</v>
      </c>
      <c r="B39" s="119" t="s">
        <v>432</v>
      </c>
      <c r="C39" s="138">
        <v>-41</v>
      </c>
      <c r="D39" s="137">
        <v>-6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-4</v>
      </c>
      <c r="D40" s="137">
        <v>-8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-8260</v>
      </c>
      <c r="D41" s="137">
        <v>-8238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-8466</v>
      </c>
      <c r="D43" s="440">
        <f>SUM(D35:D42)</f>
        <v>-8877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1874</v>
      </c>
      <c r="D44" s="247">
        <f>D43+D33+D21</f>
        <v>-4283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13656</v>
      </c>
      <c r="D45" s="249">
        <v>14038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15530</v>
      </c>
      <c r="D46" s="251">
        <f>D45+D44</f>
        <v>9755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11574</v>
      </c>
      <c r="D47" s="238">
        <v>6788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3956</v>
      </c>
      <c r="D48" s="221">
        <v>2967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42670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39043</v>
      </c>
      <c r="D13" s="363">
        <f>'1-Баланс'!H20</f>
        <v>0</v>
      </c>
      <c r="E13" s="363">
        <f>'1-Баланс'!H21</f>
        <v>11010</v>
      </c>
      <c r="F13" s="363">
        <f>'1-Баланс'!H23</f>
        <v>3906</v>
      </c>
      <c r="G13" s="363">
        <f>'1-Баланс'!H24</f>
        <v>0</v>
      </c>
      <c r="H13" s="364">
        <v>158</v>
      </c>
      <c r="I13" s="363">
        <f>'1-Баланс'!H29+'1-Баланс'!H32</f>
        <v>12006</v>
      </c>
      <c r="J13" s="363">
        <f>'1-Баланс'!H30+'1-Баланс'!H33</f>
        <v>0</v>
      </c>
      <c r="K13" s="364"/>
      <c r="L13" s="363">
        <f>SUM(C13:K13)</f>
        <v>66123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39043</v>
      </c>
      <c r="D17" s="432">
        <f aca="true" t="shared" si="2" ref="D17:M17">D13+D14</f>
        <v>0</v>
      </c>
      <c r="E17" s="432">
        <f t="shared" si="2"/>
        <v>11010</v>
      </c>
      <c r="F17" s="432">
        <f t="shared" si="2"/>
        <v>3906</v>
      </c>
      <c r="G17" s="432">
        <f t="shared" si="2"/>
        <v>0</v>
      </c>
      <c r="H17" s="432">
        <f t="shared" si="2"/>
        <v>158</v>
      </c>
      <c r="I17" s="432">
        <f t="shared" si="2"/>
        <v>12006</v>
      </c>
      <c r="J17" s="432">
        <f t="shared" si="2"/>
        <v>0</v>
      </c>
      <c r="K17" s="432">
        <f t="shared" si="2"/>
        <v>0</v>
      </c>
      <c r="L17" s="363">
        <f t="shared" si="1"/>
        <v>66123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10659</v>
      </c>
      <c r="J18" s="363">
        <f>+'1-Баланс'!G33</f>
        <v>0</v>
      </c>
      <c r="K18" s="364"/>
      <c r="L18" s="363">
        <f t="shared" si="1"/>
        <v>10659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-9319</v>
      </c>
      <c r="J19" s="109">
        <f>J20+J21</f>
        <v>0</v>
      </c>
      <c r="K19" s="109">
        <f t="shared" si="3"/>
        <v>0</v>
      </c>
      <c r="L19" s="363">
        <f t="shared" si="1"/>
        <v>-9319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-8590</v>
      </c>
      <c r="J20" s="256"/>
      <c r="K20" s="256"/>
      <c r="L20" s="363">
        <f>SUM(C20:K20)</f>
        <v>-8590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-729</v>
      </c>
      <c r="J21" s="256"/>
      <c r="K21" s="256"/>
      <c r="L21" s="363">
        <f t="shared" si="1"/>
        <v>-729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-12</v>
      </c>
      <c r="F30" s="256"/>
      <c r="G30" s="256"/>
      <c r="H30" s="256"/>
      <c r="I30" s="256">
        <v>12</v>
      </c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39043</v>
      </c>
      <c r="D31" s="432">
        <f aca="true" t="shared" si="6" ref="D31:M31">D19+D22+D23+D26+D30+D29+D17+D18</f>
        <v>0</v>
      </c>
      <c r="E31" s="432">
        <f t="shared" si="6"/>
        <v>10998</v>
      </c>
      <c r="F31" s="432">
        <f t="shared" si="6"/>
        <v>3906</v>
      </c>
      <c r="G31" s="432">
        <f t="shared" si="6"/>
        <v>0</v>
      </c>
      <c r="H31" s="432">
        <f t="shared" si="6"/>
        <v>158</v>
      </c>
      <c r="I31" s="432">
        <f t="shared" si="6"/>
        <v>13358</v>
      </c>
      <c r="J31" s="432">
        <f t="shared" si="6"/>
        <v>0</v>
      </c>
      <c r="K31" s="432">
        <f t="shared" si="6"/>
        <v>0</v>
      </c>
      <c r="L31" s="363">
        <f t="shared" si="1"/>
        <v>67463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39043</v>
      </c>
      <c r="D34" s="366">
        <f t="shared" si="7"/>
        <v>0</v>
      </c>
      <c r="E34" s="366">
        <f t="shared" si="7"/>
        <v>10998</v>
      </c>
      <c r="F34" s="366">
        <f t="shared" si="7"/>
        <v>3906</v>
      </c>
      <c r="G34" s="366">
        <f t="shared" si="7"/>
        <v>0</v>
      </c>
      <c r="H34" s="366">
        <f t="shared" si="7"/>
        <v>158</v>
      </c>
      <c r="I34" s="366">
        <f t="shared" si="7"/>
        <v>13358</v>
      </c>
      <c r="J34" s="366">
        <f t="shared" si="7"/>
        <v>0</v>
      </c>
      <c r="K34" s="366">
        <f t="shared" si="7"/>
        <v>0</v>
      </c>
      <c r="L34" s="430">
        <f t="shared" si="1"/>
        <v>67463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42670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84" sqref="D8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691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690</v>
      </c>
      <c r="B63" s="459"/>
      <c r="C63" s="79">
        <v>0.093</v>
      </c>
      <c r="D63" s="79"/>
      <c r="E63" s="79"/>
      <c r="F63" s="260">
        <f>C63-E63</f>
        <v>0.093</v>
      </c>
    </row>
    <row r="64" spans="1:6" ht="15">
      <c r="A64" s="458" t="s">
        <v>692</v>
      </c>
      <c r="B64" s="459"/>
      <c r="C64" s="79">
        <v>0.02</v>
      </c>
      <c r="D64" s="79"/>
      <c r="E64" s="79"/>
      <c r="F64" s="260">
        <f aca="true" t="shared" si="3" ref="F64:F77">C64-E64</f>
        <v>0.02</v>
      </c>
    </row>
    <row r="65" spans="1:6" ht="15">
      <c r="A65" s="458" t="s">
        <v>693</v>
      </c>
      <c r="B65" s="459"/>
      <c r="C65" s="79">
        <v>0.085</v>
      </c>
      <c r="D65" s="79"/>
      <c r="E65" s="79"/>
      <c r="F65" s="260">
        <f t="shared" si="3"/>
        <v>0.085</v>
      </c>
    </row>
    <row r="66" spans="1:6" ht="15">
      <c r="A66" s="458" t="s">
        <v>694</v>
      </c>
      <c r="B66" s="459"/>
      <c r="C66" s="79">
        <v>0.5</v>
      </c>
      <c r="D66" s="79">
        <v>5</v>
      </c>
      <c r="E66" s="79"/>
      <c r="F66" s="260">
        <f t="shared" si="3"/>
        <v>0.5</v>
      </c>
    </row>
    <row r="67" spans="1:6" ht="15">
      <c r="A67" s="458" t="s">
        <v>695</v>
      </c>
      <c r="B67" s="459"/>
      <c r="C67" s="79">
        <v>0.5</v>
      </c>
      <c r="D67" s="79">
        <v>8.33</v>
      </c>
      <c r="E67" s="79"/>
      <c r="F67" s="260">
        <f t="shared" si="3"/>
        <v>0.5</v>
      </c>
    </row>
    <row r="68" spans="1:6" ht="15">
      <c r="A68" s="458" t="s">
        <v>696</v>
      </c>
      <c r="B68" s="459"/>
      <c r="C68" s="79">
        <v>9.583</v>
      </c>
      <c r="D68" s="79">
        <v>3.68</v>
      </c>
      <c r="E68" s="79"/>
      <c r="F68" s="260">
        <f t="shared" si="3"/>
        <v>9.583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10.781</v>
      </c>
      <c r="D78" s="263"/>
      <c r="E78" s="263">
        <f>SUM(E63:E77)</f>
        <v>0</v>
      </c>
      <c r="F78" s="263">
        <f>SUM(F63:F77)</f>
        <v>10.781</v>
      </c>
    </row>
    <row r="79" spans="1:6" ht="15.75">
      <c r="A79" s="300" t="s">
        <v>527</v>
      </c>
      <c r="B79" s="297" t="s">
        <v>528</v>
      </c>
      <c r="C79" s="263">
        <f>C78+C61+C44+C27</f>
        <v>15.781</v>
      </c>
      <c r="D79" s="263"/>
      <c r="E79" s="263">
        <f>E78+E61+E44+E27</f>
        <v>0</v>
      </c>
      <c r="F79" s="263">
        <f>F78+F61+F44+F27</f>
        <v>15.781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697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698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42670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79377</v>
      </c>
      <c r="D6" s="454">
        <f aca="true" t="shared" si="0" ref="D6:D15">C6-E6</f>
        <v>0</v>
      </c>
      <c r="E6" s="453">
        <f>'1-Баланс'!G95</f>
        <v>79377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67463</v>
      </c>
      <c r="D7" s="454">
        <f t="shared" si="0"/>
        <v>28420</v>
      </c>
      <c r="E7" s="453">
        <f>'1-Баланс'!G18</f>
        <v>39043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10659</v>
      </c>
      <c r="D8" s="454">
        <f t="shared" si="0"/>
        <v>0</v>
      </c>
      <c r="E8" s="453">
        <f>ABS('2-Отчет за доходите'!C44)-ABS('2-Отчет за доходите'!G44)</f>
        <v>10659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13656</v>
      </c>
      <c r="D9" s="454">
        <f t="shared" si="0"/>
        <v>0</v>
      </c>
      <c r="E9" s="453">
        <f>'3-Отчет за паричния поток'!C45</f>
        <v>13656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15530</v>
      </c>
      <c r="D10" s="454">
        <f t="shared" si="0"/>
        <v>0</v>
      </c>
      <c r="E10" s="453">
        <f>'3-Отчет за паричния поток'!C46</f>
        <v>15530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67463</v>
      </c>
      <c r="D11" s="454">
        <f t="shared" si="0"/>
        <v>0</v>
      </c>
      <c r="E11" s="453">
        <f>'4-Отчет за собствения капитал'!L34</f>
        <v>67463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69</v>
      </c>
      <c r="D12" s="454">
        <f t="shared" si="0"/>
        <v>0</v>
      </c>
      <c r="E12" s="453">
        <f>'Справка 5'!C27+'Справка 5'!C97</f>
        <v>69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11</v>
      </c>
      <c r="D15" s="454">
        <f t="shared" si="0"/>
        <v>0.21899999999999942</v>
      </c>
      <c r="E15" s="453">
        <f>'Справка 5'!C148+'Справка 5'!C78</f>
        <v>10.781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0.14805606100593113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0.1579977172672428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0.8946617424878295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0.13428323065875505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1.196694901179206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3.8223306044243164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2.965337049294548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1.4992161644312838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1.3525518202403763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1.753190142217027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0.9069755722690452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0.006362766035790559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0.17660050694454738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0.15009385590284338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11847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0.175607369965759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0.23557658945498453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0.7018970189701897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71093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1759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12445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13945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2134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475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123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288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31169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11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85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17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113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69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11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4127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4127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35489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6593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200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2989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9782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1986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12286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1390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885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287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16834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1684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1684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1684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11543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3956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15530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58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43888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79377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39043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39043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39043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10998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3906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158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15062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2699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2699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10659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13358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67463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110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110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322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432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11456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503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7274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270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2344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482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577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11482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11482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79377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32331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5105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5127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14118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3019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49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-143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476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60082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44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80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128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60210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11843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60210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11843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1184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1184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10659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10659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72053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71373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376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244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71993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5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26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15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14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55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72053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72053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72053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75930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-43934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-17246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-25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-1000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36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-27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-324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13410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-3086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11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5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-3070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-161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-41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-8260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-8466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1874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13656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15530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11574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3956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39043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39043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39043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39043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11010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11010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-12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10998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10998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3906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3906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3906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3906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158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158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158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158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12006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12006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10659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-9319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-8590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-729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12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13358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13358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66123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66123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10659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-9319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-8590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-729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67463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67463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10.781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15.781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10.781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15.781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2016-10-12T12:19:27Z</cp:lastPrinted>
  <dcterms:created xsi:type="dcterms:W3CDTF">2006-09-16T00:00:00Z</dcterms:created>
  <dcterms:modified xsi:type="dcterms:W3CDTF">2016-10-27T07:07:10Z</dcterms:modified>
  <cp:category/>
  <cp:version/>
  <cp:contentType/>
  <cp:contentStatus/>
</cp:coreProperties>
</file>