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5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<sst xmlns="http://schemas.openxmlformats.org/spreadsheetml/2006/main" count="4191" uniqueCount="974">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</sst>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43214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42736</v>
      </c>
    </row>
    <row r="10" spans="1:2" ht="15">
      <c r="A10" s="7" t="s">
        <v>2</v>
      </c>
      <c r="B10" s="547">
        <v>43100</v>
      </c>
    </row>
    <row r="11" spans="1:2" ht="15">
      <c r="A11" s="7" t="s">
        <v>950</v>
      </c>
      <c r="B11" s="547">
        <v>43214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0.1259199928803453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0.20374983799663032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0.9612745431075481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0.1683923640864515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1.1627268410512626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3.42920507311664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2.5479243190796312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1.2265576270011782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1.1085314297595121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2.383998472407867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1.3372964867180805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0.004158719687952619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0.2119580087265815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0.1751761401504332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15769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0.22707832322912316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0.20877501376089774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0.6259142711345467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1799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13374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16172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2180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293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139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484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34441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8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62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23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93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34544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7061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377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597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4564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12599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15619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2744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615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88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19066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1703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1703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1703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246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15749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15995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117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49480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84024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39043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39043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39043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10924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4063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3906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157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14987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1264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1264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14149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15413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69443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-138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62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62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228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290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14244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189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25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9086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311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3459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694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480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185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14429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14429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84024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49386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8039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7747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25394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5216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574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-846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992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96502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176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191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372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96874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15764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96874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15764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1623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1623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14141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14149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112638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109871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1206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683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605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112365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222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19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272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112638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112638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112638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120501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-68573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-29819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-898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-1998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32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-59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-1150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18036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-8571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191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-593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-8973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-24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-10120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-10149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-1086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17081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15995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15995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39043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39043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39043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39043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10999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10999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-75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10924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10924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3906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3906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3906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3906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156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156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157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157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12040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12040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14149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-11101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-10151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-950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325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15413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15413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66144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66144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14149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-11101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-10151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-950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251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69443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69443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-130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-130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-8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-138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-138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1826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21501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84127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3260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1626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1335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1310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114985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53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1925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2255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10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10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10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117250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959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6608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165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30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6438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14200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68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68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14268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27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223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867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23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103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7264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8507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8507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1799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22237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89868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3425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1603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1262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484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120678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53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1993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2323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10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10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10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123011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1799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22237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89868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3425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1603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1262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484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120678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53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1993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2323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10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10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10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123011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7927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68347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1112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1184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1178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79748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43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1755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242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2040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81788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990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6212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133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149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48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7532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176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12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190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7722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54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863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23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103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1043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1043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8863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73696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1245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1310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1123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86237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45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1931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254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2230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88467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8863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73696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1245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1310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1123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86237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45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1931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254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2230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88467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1799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13374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16172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2180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293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139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484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34441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8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62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23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93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10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10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10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34544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15619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2744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615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615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88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88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19066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19066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15619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2744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615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615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88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88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19066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19066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62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62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228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189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189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14055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25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9086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311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3459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480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480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694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185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14429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14719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189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189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14055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25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9086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311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3459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480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480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694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185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14429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14429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62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62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228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290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1581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1581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119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119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1700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1700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C94" sqref="C9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1799</v>
      </c>
      <c r="D12" s="187">
        <v>1823</v>
      </c>
      <c r="E12" s="84" t="s">
        <v>25</v>
      </c>
      <c r="F12" s="87" t="s">
        <v>26</v>
      </c>
      <c r="G12" s="188">
        <v>39043</v>
      </c>
      <c r="H12" s="187">
        <v>39043</v>
      </c>
    </row>
    <row r="13" spans="1:8" ht="15">
      <c r="A13" s="84" t="s">
        <v>27</v>
      </c>
      <c r="B13" s="86" t="s">
        <v>28</v>
      </c>
      <c r="C13" s="188">
        <v>13374</v>
      </c>
      <c r="D13" s="187">
        <v>13521</v>
      </c>
      <c r="E13" s="84" t="s">
        <v>821</v>
      </c>
      <c r="F13" s="87" t="s">
        <v>29</v>
      </c>
      <c r="G13" s="188">
        <v>39043</v>
      </c>
      <c r="H13" s="187">
        <v>39043</v>
      </c>
    </row>
    <row r="14" spans="1:8" ht="15">
      <c r="A14" s="84" t="s">
        <v>30</v>
      </c>
      <c r="B14" s="86" t="s">
        <v>31</v>
      </c>
      <c r="C14" s="188">
        <v>16172</v>
      </c>
      <c r="D14" s="187">
        <v>15685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2180</v>
      </c>
      <c r="D15" s="187">
        <v>2147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293</v>
      </c>
      <c r="D16" s="187">
        <v>442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139</v>
      </c>
      <c r="D17" s="187">
        <v>156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484</v>
      </c>
      <c r="D18" s="187">
        <v>1310</v>
      </c>
      <c r="E18" s="468" t="s">
        <v>47</v>
      </c>
      <c r="F18" s="467" t="s">
        <v>48</v>
      </c>
      <c r="G18" s="578">
        <f>G12+G15+G16+G17</f>
        <v>39043</v>
      </c>
      <c r="H18" s="579">
        <f>H12+H15+H16+H17</f>
        <v>39043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34441</v>
      </c>
      <c r="D20" s="567">
        <f>SUM(D12:D19)</f>
        <v>35084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10924</v>
      </c>
      <c r="H21" s="187">
        <v>10999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4063</v>
      </c>
      <c r="H22" s="583">
        <f>SUM(H23:H25)</f>
        <v>4062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3906</v>
      </c>
      <c r="H23" s="187">
        <v>3906</v>
      </c>
    </row>
    <row r="24" spans="1:13" ht="15">
      <c r="A24" s="84" t="s">
        <v>67</v>
      </c>
      <c r="B24" s="86" t="s">
        <v>68</v>
      </c>
      <c r="C24" s="188">
        <v>8</v>
      </c>
      <c r="D24" s="187">
        <v>11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62</v>
      </c>
      <c r="D25" s="187">
        <v>169</v>
      </c>
      <c r="E25" s="84" t="s">
        <v>73</v>
      </c>
      <c r="F25" s="87" t="s">
        <v>74</v>
      </c>
      <c r="G25" s="188">
        <v>157</v>
      </c>
      <c r="H25" s="187">
        <v>156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14987</v>
      </c>
      <c r="H26" s="567">
        <f>H20+H21+H22</f>
        <v>15061</v>
      </c>
      <c r="M26" s="92"/>
    </row>
    <row r="27" spans="1:8" ht="15.75">
      <c r="A27" s="84" t="s">
        <v>79</v>
      </c>
      <c r="B27" s="86" t="s">
        <v>80</v>
      </c>
      <c r="C27" s="188">
        <v>23</v>
      </c>
      <c r="D27" s="187">
        <v>33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93</v>
      </c>
      <c r="D28" s="567">
        <f>SUM(D24:D27)</f>
        <v>213</v>
      </c>
      <c r="E28" s="193" t="s">
        <v>84</v>
      </c>
      <c r="F28" s="87" t="s">
        <v>85</v>
      </c>
      <c r="G28" s="564">
        <f>SUM(G29:G31)</f>
        <v>1264</v>
      </c>
      <c r="H28" s="565">
        <f>SUM(H29:H31)</f>
        <v>191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1264</v>
      </c>
      <c r="H29" s="187">
        <v>191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14149</v>
      </c>
      <c r="H32" s="187">
        <v>11849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15413</v>
      </c>
      <c r="H34" s="567">
        <f>H28+H32+H33</f>
        <v>12040</v>
      </c>
    </row>
    <row r="35" spans="1:8" ht="15">
      <c r="A35" s="84" t="s">
        <v>106</v>
      </c>
      <c r="B35" s="88" t="s">
        <v>107</v>
      </c>
      <c r="C35" s="564">
        <f>SUM(C36:C39)</f>
        <v>10</v>
      </c>
      <c r="D35" s="565">
        <f>SUM(D36:D39)</f>
        <v>15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>
        <v>5</v>
      </c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69443</v>
      </c>
      <c r="H37" s="569">
        <f>H26+H18+H34</f>
        <v>66144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10</v>
      </c>
      <c r="D39" s="187">
        <v>10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-138</v>
      </c>
      <c r="H40" s="552">
        <v>-130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10</v>
      </c>
      <c r="D46" s="567">
        <f>D35+D40+D45</f>
        <v>15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62</v>
      </c>
      <c r="H47" s="187">
        <v>82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62</v>
      </c>
      <c r="H50" s="565">
        <f>SUM(H44:H49)</f>
        <v>82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228</v>
      </c>
      <c r="H54" s="187">
        <v>293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34544</v>
      </c>
      <c r="D56" s="571">
        <f>D20+D21+D22+D28+D33+D46+D52+D54+D55</f>
        <v>35312</v>
      </c>
      <c r="E56" s="94" t="s">
        <v>825</v>
      </c>
      <c r="F56" s="93" t="s">
        <v>172</v>
      </c>
      <c r="G56" s="568">
        <f>G50+G52+G53+G54+G55</f>
        <v>290</v>
      </c>
      <c r="H56" s="569">
        <f>H50+H52+H53+H54+H55</f>
        <v>375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7061</v>
      </c>
      <c r="D59" s="187">
        <v>7068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377</v>
      </c>
      <c r="D60" s="187">
        <v>494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597</v>
      </c>
      <c r="D61" s="187">
        <v>422</v>
      </c>
      <c r="E61" s="191" t="s">
        <v>188</v>
      </c>
      <c r="F61" s="87" t="s">
        <v>189</v>
      </c>
      <c r="G61" s="564">
        <f>SUM(G62:G68)</f>
        <v>14244</v>
      </c>
      <c r="H61" s="565">
        <f>SUM(H62:H68)</f>
        <v>11073</v>
      </c>
    </row>
    <row r="62" spans="1:13" ht="15">
      <c r="A62" s="84" t="s">
        <v>186</v>
      </c>
      <c r="B62" s="88" t="s">
        <v>187</v>
      </c>
      <c r="C62" s="188">
        <v>4564</v>
      </c>
      <c r="D62" s="187">
        <v>3510</v>
      </c>
      <c r="E62" s="191" t="s">
        <v>192</v>
      </c>
      <c r="F62" s="87" t="s">
        <v>193</v>
      </c>
      <c r="G62" s="188">
        <v>189</v>
      </c>
      <c r="H62" s="187">
        <v>179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25</v>
      </c>
      <c r="H63" s="187">
        <v>29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9086</v>
      </c>
      <c r="H64" s="187">
        <v>7037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12599</v>
      </c>
      <c r="D65" s="567">
        <f>SUM(D59:D64)</f>
        <v>11494</v>
      </c>
      <c r="E65" s="84" t="s">
        <v>201</v>
      </c>
      <c r="F65" s="87" t="s">
        <v>202</v>
      </c>
      <c r="G65" s="188">
        <v>311</v>
      </c>
      <c r="H65" s="187">
        <v>179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3459</v>
      </c>
      <c r="H66" s="187">
        <v>2485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694</v>
      </c>
      <c r="H67" s="187">
        <v>514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480</v>
      </c>
      <c r="H68" s="187">
        <v>650</v>
      </c>
    </row>
    <row r="69" spans="1:8" ht="15">
      <c r="A69" s="84" t="s">
        <v>210</v>
      </c>
      <c r="B69" s="86" t="s">
        <v>211</v>
      </c>
      <c r="C69" s="188">
        <v>15619</v>
      </c>
      <c r="D69" s="187">
        <v>10860</v>
      </c>
      <c r="E69" s="192" t="s">
        <v>79</v>
      </c>
      <c r="F69" s="87" t="s">
        <v>216</v>
      </c>
      <c r="G69" s="188">
        <v>185</v>
      </c>
      <c r="H69" s="187">
        <v>229</v>
      </c>
    </row>
    <row r="70" spans="1:8" ht="15">
      <c r="A70" s="84" t="s">
        <v>214</v>
      </c>
      <c r="B70" s="86" t="s">
        <v>215</v>
      </c>
      <c r="C70" s="188">
        <v>2744</v>
      </c>
      <c r="D70" s="187">
        <v>642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14429</v>
      </c>
      <c r="H71" s="567">
        <f>H59+H60+H61+H69+H70</f>
        <v>11302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615</v>
      </c>
      <c r="D73" s="187">
        <v>404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88</v>
      </c>
      <c r="D75" s="187">
        <v>98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19066</v>
      </c>
      <c r="D76" s="567">
        <f>SUM(D68:D75)</f>
        <v>12004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1703</v>
      </c>
      <c r="D79" s="565">
        <f>SUM(D80:D82)</f>
        <v>1685</v>
      </c>
      <c r="E79" s="196" t="s">
        <v>824</v>
      </c>
      <c r="F79" s="93" t="s">
        <v>241</v>
      </c>
      <c r="G79" s="568">
        <f>G71+G73+G75+G77</f>
        <v>14429</v>
      </c>
      <c r="H79" s="569">
        <f>H71+H73+H75+H77</f>
        <v>11302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1703</v>
      </c>
      <c r="D82" s="187">
        <v>1685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1703</v>
      </c>
      <c r="D85" s="567">
        <f>D84+D83+D79</f>
        <v>1685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246</v>
      </c>
      <c r="D88" s="187">
        <v>42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15749</v>
      </c>
      <c r="D89" s="187">
        <v>17039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15995</v>
      </c>
      <c r="D92" s="567">
        <f>SUM(D88:D91)</f>
        <v>17081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117</v>
      </c>
      <c r="D93" s="466">
        <v>115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49480</v>
      </c>
      <c r="D94" s="571">
        <f>D65+D76+D85+D92+D93</f>
        <v>42379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84024</v>
      </c>
      <c r="D95" s="573">
        <f>D94+D56</f>
        <v>77691</v>
      </c>
      <c r="E95" s="220" t="s">
        <v>916</v>
      </c>
      <c r="F95" s="476" t="s">
        <v>268</v>
      </c>
      <c r="G95" s="572">
        <f>G37+G40+G56+G79</f>
        <v>84024</v>
      </c>
      <c r="H95" s="573">
        <f>H37+H40+H56+H79</f>
        <v>77691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43214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49386</v>
      </c>
      <c r="D12" s="308">
        <v>41506</v>
      </c>
      <c r="E12" s="185" t="s">
        <v>277</v>
      </c>
      <c r="F12" s="231" t="s">
        <v>278</v>
      </c>
      <c r="G12" s="307">
        <v>109871</v>
      </c>
      <c r="H12" s="308">
        <v>92907</v>
      </c>
    </row>
    <row r="13" spans="1:8" ht="15">
      <c r="A13" s="185" t="s">
        <v>279</v>
      </c>
      <c r="B13" s="181" t="s">
        <v>280</v>
      </c>
      <c r="C13" s="307">
        <v>8039</v>
      </c>
      <c r="D13" s="308">
        <v>7353</v>
      </c>
      <c r="E13" s="185" t="s">
        <v>281</v>
      </c>
      <c r="F13" s="231" t="s">
        <v>282</v>
      </c>
      <c r="G13" s="307">
        <v>1206</v>
      </c>
      <c r="H13" s="308">
        <v>191</v>
      </c>
    </row>
    <row r="14" spans="1:8" ht="15">
      <c r="A14" s="185" t="s">
        <v>283</v>
      </c>
      <c r="B14" s="181" t="s">
        <v>284</v>
      </c>
      <c r="C14" s="307">
        <v>7747</v>
      </c>
      <c r="D14" s="308">
        <v>7035</v>
      </c>
      <c r="E14" s="236" t="s">
        <v>285</v>
      </c>
      <c r="F14" s="231" t="s">
        <v>286</v>
      </c>
      <c r="G14" s="307">
        <v>683</v>
      </c>
      <c r="H14" s="308">
        <v>549</v>
      </c>
    </row>
    <row r="15" spans="1:8" ht="15">
      <c r="A15" s="185" t="s">
        <v>287</v>
      </c>
      <c r="B15" s="181" t="s">
        <v>288</v>
      </c>
      <c r="C15" s="307">
        <v>25394</v>
      </c>
      <c r="D15" s="308">
        <v>20409</v>
      </c>
      <c r="E15" s="236" t="s">
        <v>79</v>
      </c>
      <c r="F15" s="231" t="s">
        <v>289</v>
      </c>
      <c r="G15" s="307">
        <v>605</v>
      </c>
      <c r="H15" s="308">
        <v>340</v>
      </c>
    </row>
    <row r="16" spans="1:8" ht="15.75">
      <c r="A16" s="185" t="s">
        <v>290</v>
      </c>
      <c r="B16" s="181" t="s">
        <v>291</v>
      </c>
      <c r="C16" s="307">
        <v>5216</v>
      </c>
      <c r="D16" s="308">
        <v>4307</v>
      </c>
      <c r="E16" s="227" t="s">
        <v>52</v>
      </c>
      <c r="F16" s="255" t="s">
        <v>292</v>
      </c>
      <c r="G16" s="597">
        <f>SUM(G12:G15)</f>
        <v>112365</v>
      </c>
      <c r="H16" s="598">
        <f>SUM(H12:H15)</f>
        <v>93987</v>
      </c>
    </row>
    <row r="17" spans="1:8" ht="30.75">
      <c r="A17" s="185" t="s">
        <v>293</v>
      </c>
      <c r="B17" s="181" t="s">
        <v>294</v>
      </c>
      <c r="C17" s="307">
        <v>574</v>
      </c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-846</v>
      </c>
      <c r="D18" s="308">
        <v>-802</v>
      </c>
      <c r="E18" s="225" t="s">
        <v>297</v>
      </c>
      <c r="F18" s="229" t="s">
        <v>298</v>
      </c>
      <c r="G18" s="608">
        <v>1</v>
      </c>
      <c r="H18" s="609">
        <v>10</v>
      </c>
    </row>
    <row r="19" spans="1:8" ht="15">
      <c r="A19" s="185" t="s">
        <v>299</v>
      </c>
      <c r="B19" s="181" t="s">
        <v>300</v>
      </c>
      <c r="C19" s="307">
        <v>992</v>
      </c>
      <c r="D19" s="308">
        <v>745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96502</v>
      </c>
      <c r="D22" s="598">
        <f>SUM(D12:D18)+D19</f>
        <v>80553</v>
      </c>
      <c r="E22" s="185" t="s">
        <v>309</v>
      </c>
      <c r="F22" s="228" t="s">
        <v>310</v>
      </c>
      <c r="G22" s="307">
        <v>31</v>
      </c>
      <c r="H22" s="308">
        <v>32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5</v>
      </c>
      <c r="D25" s="308">
        <v>5</v>
      </c>
      <c r="E25" s="185" t="s">
        <v>318</v>
      </c>
      <c r="F25" s="228" t="s">
        <v>319</v>
      </c>
      <c r="G25" s="307">
        <v>222</v>
      </c>
      <c r="H25" s="308">
        <v>54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19</v>
      </c>
      <c r="H26" s="308">
        <v>12</v>
      </c>
    </row>
    <row r="27" spans="1:8" ht="30.75">
      <c r="A27" s="185" t="s">
        <v>324</v>
      </c>
      <c r="B27" s="228" t="s">
        <v>325</v>
      </c>
      <c r="C27" s="307">
        <v>176</v>
      </c>
      <c r="D27" s="308">
        <v>126</v>
      </c>
      <c r="E27" s="227" t="s">
        <v>104</v>
      </c>
      <c r="F27" s="229" t="s">
        <v>326</v>
      </c>
      <c r="G27" s="597">
        <f>SUM(G22:G26)</f>
        <v>272</v>
      </c>
      <c r="H27" s="598">
        <f>SUM(H22:H26)</f>
        <v>98</v>
      </c>
    </row>
    <row r="28" spans="1:8" ht="15">
      <c r="A28" s="185" t="s">
        <v>79</v>
      </c>
      <c r="B28" s="228" t="s">
        <v>327</v>
      </c>
      <c r="C28" s="307">
        <v>191</v>
      </c>
      <c r="D28" s="308">
        <v>192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372</v>
      </c>
      <c r="D29" s="598">
        <f>SUM(D25:D28)</f>
        <v>323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96874</v>
      </c>
      <c r="D31" s="604">
        <f>D29+D22</f>
        <v>80876</v>
      </c>
      <c r="E31" s="242" t="s">
        <v>800</v>
      </c>
      <c r="F31" s="257" t="s">
        <v>331</v>
      </c>
      <c r="G31" s="244">
        <f>G16+G18+G27</f>
        <v>112638</v>
      </c>
      <c r="H31" s="245">
        <f>H16+H18+H27</f>
        <v>94095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15764</v>
      </c>
      <c r="D33" s="235">
        <f>IF((H31-D31)&gt;0,H31-D31,0)</f>
        <v>13219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96874</v>
      </c>
      <c r="D36" s="606">
        <f>D31-D34+D35</f>
        <v>80876</v>
      </c>
      <c r="E36" s="253" t="s">
        <v>346</v>
      </c>
      <c r="F36" s="247" t="s">
        <v>347</v>
      </c>
      <c r="G36" s="258">
        <f>G35-G34+G31</f>
        <v>112638</v>
      </c>
      <c r="H36" s="259">
        <f>H35-H34+H31</f>
        <v>94095</v>
      </c>
    </row>
    <row r="37" spans="1:8" ht="15.75">
      <c r="A37" s="252" t="s">
        <v>348</v>
      </c>
      <c r="B37" s="222" t="s">
        <v>349</v>
      </c>
      <c r="C37" s="603">
        <f>IF((G36-C36)&gt;0,G36-C36,0)</f>
        <v>15764</v>
      </c>
      <c r="D37" s="604">
        <f>IF((H36-D36)&gt;0,H36-D36,0)</f>
        <v>13219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1623</v>
      </c>
      <c r="D38" s="598">
        <f>D39+D40+D41</f>
        <v>1421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1623</v>
      </c>
      <c r="D39" s="308">
        <v>1421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14141</v>
      </c>
      <c r="D42" s="235">
        <f>+IF((H36-D36-D38)&gt;0,H36-D36-D38,0)</f>
        <v>11798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</v>
      </c>
      <c r="H43" s="607">
        <v>51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14149</v>
      </c>
      <c r="D44" s="259">
        <f>IF(H42=0,IF(D42-D43&gt;0,D42-D43+H43,0),IF(H42-H43&lt;0,H43-H42+D42,0))</f>
        <v>11849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112638</v>
      </c>
      <c r="D45" s="600">
        <f>D36+D38+D42</f>
        <v>94095</v>
      </c>
      <c r="E45" s="261" t="s">
        <v>373</v>
      </c>
      <c r="F45" s="263" t="s">
        <v>374</v>
      </c>
      <c r="G45" s="599">
        <f>G42+G36</f>
        <v>112638</v>
      </c>
      <c r="H45" s="600">
        <f>H42+H36</f>
        <v>94095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43214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I55" sqref="I5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120501</v>
      </c>
      <c r="D11" s="187">
        <v>103970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-68573</v>
      </c>
      <c r="D12" s="187">
        <v>-59233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-29819</v>
      </c>
      <c r="D14" s="187">
        <v>-24013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-898</v>
      </c>
      <c r="D15" s="187">
        <v>-751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-1998</v>
      </c>
      <c r="D16" s="187">
        <v>-1300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32</v>
      </c>
      <c r="D17" s="187">
        <v>39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-59</v>
      </c>
      <c r="D19" s="187">
        <v>-17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-1150</v>
      </c>
      <c r="D20" s="187">
        <v>-586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18036</v>
      </c>
      <c r="D21" s="628">
        <f>SUM(D11:D20)</f>
        <v>18109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-8571</v>
      </c>
      <c r="D23" s="187">
        <v>-6395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191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-593</v>
      </c>
      <c r="D32" s="187">
        <v>10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-8973</v>
      </c>
      <c r="D33" s="628">
        <f>SUM(D23:D32)</f>
        <v>-6374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-161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-24</v>
      </c>
      <c r="D39" s="187">
        <v>-47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-5</v>
      </c>
      <c r="D40" s="187">
        <v>-5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-10120</v>
      </c>
      <c r="D41" s="187">
        <v>-8574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-10149</v>
      </c>
      <c r="D43" s="630">
        <f>SUM(D35:D42)</f>
        <v>-8787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-1086</v>
      </c>
      <c r="D44" s="298">
        <f>D43+D33+D21</f>
        <v>2948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17081</v>
      </c>
      <c r="D45" s="300">
        <v>14133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15995</v>
      </c>
      <c r="D46" s="302">
        <f>D45+D44</f>
        <v>17081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15995</v>
      </c>
      <c r="D47" s="289">
        <v>17081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43214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39043</v>
      </c>
      <c r="D13" s="553">
        <f>'1-Баланс'!H20</f>
        <v>0</v>
      </c>
      <c r="E13" s="553">
        <f>'1-Баланс'!H21</f>
        <v>10999</v>
      </c>
      <c r="F13" s="553">
        <f>'1-Баланс'!H23</f>
        <v>3906</v>
      </c>
      <c r="G13" s="553">
        <f>'1-Баланс'!H24</f>
        <v>0</v>
      </c>
      <c r="H13" s="554">
        <v>156</v>
      </c>
      <c r="I13" s="553">
        <f>'1-Баланс'!H29+'1-Баланс'!H32</f>
        <v>12040</v>
      </c>
      <c r="J13" s="553">
        <f>'1-Баланс'!H30+'1-Баланс'!H33</f>
        <v>0</v>
      </c>
      <c r="K13" s="554"/>
      <c r="L13" s="553">
        <f>SUM(C13:K13)</f>
        <v>66144</v>
      </c>
      <c r="M13" s="555">
        <f>'1-Баланс'!H40</f>
        <v>-130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39043</v>
      </c>
      <c r="D17" s="622">
        <f aca="true" t="shared" si="2" ref="D17:M17">D13+D14</f>
        <v>0</v>
      </c>
      <c r="E17" s="622">
        <f t="shared" si="2"/>
        <v>10999</v>
      </c>
      <c r="F17" s="622">
        <f t="shared" si="2"/>
        <v>3906</v>
      </c>
      <c r="G17" s="622">
        <f t="shared" si="2"/>
        <v>0</v>
      </c>
      <c r="H17" s="622">
        <f t="shared" si="2"/>
        <v>156</v>
      </c>
      <c r="I17" s="622">
        <f t="shared" si="2"/>
        <v>12040</v>
      </c>
      <c r="J17" s="622">
        <f t="shared" si="2"/>
        <v>0</v>
      </c>
      <c r="K17" s="622">
        <f t="shared" si="2"/>
        <v>0</v>
      </c>
      <c r="L17" s="553">
        <f t="shared" si="1"/>
        <v>66144</v>
      </c>
      <c r="M17" s="623">
        <f t="shared" si="2"/>
        <v>-130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14149</v>
      </c>
      <c r="J18" s="553">
        <f>+'1-Баланс'!G33</f>
        <v>0</v>
      </c>
      <c r="K18" s="554"/>
      <c r="L18" s="553">
        <f t="shared" si="1"/>
        <v>14149</v>
      </c>
      <c r="M18" s="607">
        <v>-8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-11101</v>
      </c>
      <c r="J19" s="159">
        <f>J20+J21</f>
        <v>0</v>
      </c>
      <c r="K19" s="159">
        <f t="shared" si="3"/>
        <v>0</v>
      </c>
      <c r="L19" s="553">
        <f t="shared" si="1"/>
        <v>-11101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-10151</v>
      </c>
      <c r="J20" s="307"/>
      <c r="K20" s="307"/>
      <c r="L20" s="553">
        <f>SUM(C20:K20)</f>
        <v>-10151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-950</v>
      </c>
      <c r="J21" s="307"/>
      <c r="K21" s="307"/>
      <c r="L21" s="553">
        <f t="shared" si="1"/>
        <v>-950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-75</v>
      </c>
      <c r="F30" s="307"/>
      <c r="G30" s="307"/>
      <c r="H30" s="307">
        <v>1</v>
      </c>
      <c r="I30" s="307">
        <v>325</v>
      </c>
      <c r="J30" s="307"/>
      <c r="K30" s="307"/>
      <c r="L30" s="553">
        <f t="shared" si="1"/>
        <v>251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39043</v>
      </c>
      <c r="D31" s="622">
        <f aca="true" t="shared" si="6" ref="D31:M31">D19+D22+D23+D26+D30+D29+D17+D18</f>
        <v>0</v>
      </c>
      <c r="E31" s="622">
        <f t="shared" si="6"/>
        <v>10924</v>
      </c>
      <c r="F31" s="622">
        <f t="shared" si="6"/>
        <v>3906</v>
      </c>
      <c r="G31" s="622">
        <f t="shared" si="6"/>
        <v>0</v>
      </c>
      <c r="H31" s="622">
        <f t="shared" si="6"/>
        <v>157</v>
      </c>
      <c r="I31" s="622">
        <f t="shared" si="6"/>
        <v>15413</v>
      </c>
      <c r="J31" s="622">
        <f t="shared" si="6"/>
        <v>0</v>
      </c>
      <c r="K31" s="622">
        <f t="shared" si="6"/>
        <v>0</v>
      </c>
      <c r="L31" s="553">
        <f t="shared" si="1"/>
        <v>69443</v>
      </c>
      <c r="M31" s="623">
        <f t="shared" si="6"/>
        <v>-138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39043</v>
      </c>
      <c r="D34" s="556">
        <f t="shared" si="7"/>
        <v>0</v>
      </c>
      <c r="E34" s="556">
        <f t="shared" si="7"/>
        <v>10924</v>
      </c>
      <c r="F34" s="556">
        <f t="shared" si="7"/>
        <v>3906</v>
      </c>
      <c r="G34" s="556">
        <f t="shared" si="7"/>
        <v>0</v>
      </c>
      <c r="H34" s="556">
        <f t="shared" si="7"/>
        <v>157</v>
      </c>
      <c r="I34" s="556">
        <f t="shared" si="7"/>
        <v>15413</v>
      </c>
      <c r="J34" s="556">
        <f t="shared" si="7"/>
        <v>0</v>
      </c>
      <c r="K34" s="556">
        <f t="shared" si="7"/>
        <v>0</v>
      </c>
      <c r="L34" s="620">
        <f t="shared" si="1"/>
        <v>69443</v>
      </c>
      <c r="M34" s="557">
        <f>M31+M32+M33</f>
        <v>-138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43214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J4" sqref="J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1826</v>
      </c>
      <c r="E11" s="319"/>
      <c r="F11" s="319">
        <v>27</v>
      </c>
      <c r="G11" s="320">
        <f>D11+E11-F11</f>
        <v>1799</v>
      </c>
      <c r="H11" s="319"/>
      <c r="I11" s="319"/>
      <c r="J11" s="320">
        <f>G11+H11-I11</f>
        <v>1799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1799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21501</v>
      </c>
      <c r="E12" s="319">
        <v>959</v>
      </c>
      <c r="F12" s="319">
        <v>223</v>
      </c>
      <c r="G12" s="320">
        <f aca="true" t="shared" si="2" ref="G12:G41">D12+E12-F12</f>
        <v>22237</v>
      </c>
      <c r="H12" s="319"/>
      <c r="I12" s="319"/>
      <c r="J12" s="320">
        <f aca="true" t="shared" si="3" ref="J12:J41">G12+H12-I12</f>
        <v>22237</v>
      </c>
      <c r="K12" s="319">
        <v>7927</v>
      </c>
      <c r="L12" s="319">
        <v>990</v>
      </c>
      <c r="M12" s="319">
        <v>54</v>
      </c>
      <c r="N12" s="320">
        <f aca="true" t="shared" si="4" ref="N12:N41">K12+L12-M12</f>
        <v>8863</v>
      </c>
      <c r="O12" s="319"/>
      <c r="P12" s="319"/>
      <c r="Q12" s="320">
        <f t="shared" si="0"/>
        <v>8863</v>
      </c>
      <c r="R12" s="331">
        <f t="shared" si="1"/>
        <v>13374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84127</v>
      </c>
      <c r="E13" s="319">
        <v>6608</v>
      </c>
      <c r="F13" s="319">
        <v>867</v>
      </c>
      <c r="G13" s="320">
        <f t="shared" si="2"/>
        <v>89868</v>
      </c>
      <c r="H13" s="319"/>
      <c r="I13" s="319"/>
      <c r="J13" s="320">
        <f t="shared" si="3"/>
        <v>89868</v>
      </c>
      <c r="K13" s="319">
        <v>68347</v>
      </c>
      <c r="L13" s="319">
        <v>6212</v>
      </c>
      <c r="M13" s="319">
        <v>863</v>
      </c>
      <c r="N13" s="320">
        <f t="shared" si="4"/>
        <v>73696</v>
      </c>
      <c r="O13" s="319"/>
      <c r="P13" s="319"/>
      <c r="Q13" s="320">
        <f t="shared" si="0"/>
        <v>73696</v>
      </c>
      <c r="R13" s="331">
        <f t="shared" si="1"/>
        <v>16172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3260</v>
      </c>
      <c r="E14" s="319">
        <v>165</v>
      </c>
      <c r="F14" s="319"/>
      <c r="G14" s="320">
        <f t="shared" si="2"/>
        <v>3425</v>
      </c>
      <c r="H14" s="319"/>
      <c r="I14" s="319"/>
      <c r="J14" s="320">
        <f t="shared" si="3"/>
        <v>3425</v>
      </c>
      <c r="K14" s="319">
        <v>1112</v>
      </c>
      <c r="L14" s="319">
        <v>133</v>
      </c>
      <c r="M14" s="319"/>
      <c r="N14" s="320">
        <f t="shared" si="4"/>
        <v>1245</v>
      </c>
      <c r="O14" s="319"/>
      <c r="P14" s="319"/>
      <c r="Q14" s="320">
        <f t="shared" si="0"/>
        <v>1245</v>
      </c>
      <c r="R14" s="331">
        <f t="shared" si="1"/>
        <v>2180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1626</v>
      </c>
      <c r="E15" s="319"/>
      <c r="F15" s="319">
        <v>23</v>
      </c>
      <c r="G15" s="320">
        <f t="shared" si="2"/>
        <v>1603</v>
      </c>
      <c r="H15" s="319"/>
      <c r="I15" s="319"/>
      <c r="J15" s="320">
        <f t="shared" si="3"/>
        <v>1603</v>
      </c>
      <c r="K15" s="319">
        <v>1184</v>
      </c>
      <c r="L15" s="319">
        <v>149</v>
      </c>
      <c r="M15" s="319">
        <v>23</v>
      </c>
      <c r="N15" s="320">
        <f t="shared" si="4"/>
        <v>1310</v>
      </c>
      <c r="O15" s="319"/>
      <c r="P15" s="319"/>
      <c r="Q15" s="320">
        <f t="shared" si="0"/>
        <v>1310</v>
      </c>
      <c r="R15" s="331">
        <f t="shared" si="1"/>
        <v>293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1335</v>
      </c>
      <c r="E16" s="319">
        <v>30</v>
      </c>
      <c r="F16" s="319">
        <v>103</v>
      </c>
      <c r="G16" s="320">
        <f t="shared" si="2"/>
        <v>1262</v>
      </c>
      <c r="H16" s="319"/>
      <c r="I16" s="319"/>
      <c r="J16" s="320">
        <f t="shared" si="3"/>
        <v>1262</v>
      </c>
      <c r="K16" s="319">
        <v>1178</v>
      </c>
      <c r="L16" s="319">
        <v>48</v>
      </c>
      <c r="M16" s="319">
        <v>103</v>
      </c>
      <c r="N16" s="320">
        <f t="shared" si="4"/>
        <v>1123</v>
      </c>
      <c r="O16" s="319"/>
      <c r="P16" s="319"/>
      <c r="Q16" s="320">
        <f t="shared" si="0"/>
        <v>1123</v>
      </c>
      <c r="R16" s="331">
        <f t="shared" si="1"/>
        <v>139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1310</v>
      </c>
      <c r="E17" s="319">
        <v>6438</v>
      </c>
      <c r="F17" s="319">
        <v>7264</v>
      </c>
      <c r="G17" s="320">
        <f t="shared" si="2"/>
        <v>484</v>
      </c>
      <c r="H17" s="319"/>
      <c r="I17" s="319"/>
      <c r="J17" s="320">
        <f t="shared" si="3"/>
        <v>484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484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114985</v>
      </c>
      <c r="E19" s="321">
        <f>SUM(E11:E18)</f>
        <v>14200</v>
      </c>
      <c r="F19" s="321">
        <f>SUM(F11:F18)</f>
        <v>8507</v>
      </c>
      <c r="G19" s="320">
        <f t="shared" si="2"/>
        <v>120678</v>
      </c>
      <c r="H19" s="321">
        <f>SUM(H11:H18)</f>
        <v>0</v>
      </c>
      <c r="I19" s="321">
        <f>SUM(I11:I18)</f>
        <v>0</v>
      </c>
      <c r="J19" s="320">
        <f t="shared" si="3"/>
        <v>120678</v>
      </c>
      <c r="K19" s="321">
        <f>SUM(K11:K18)</f>
        <v>79748</v>
      </c>
      <c r="L19" s="321">
        <f>SUM(L11:L18)</f>
        <v>7532</v>
      </c>
      <c r="M19" s="321">
        <f>SUM(M11:M18)</f>
        <v>1043</v>
      </c>
      <c r="N19" s="320">
        <f t="shared" si="4"/>
        <v>86237</v>
      </c>
      <c r="O19" s="321">
        <f>SUM(O11:O18)</f>
        <v>0</v>
      </c>
      <c r="P19" s="321">
        <f>SUM(P11:P18)</f>
        <v>0</v>
      </c>
      <c r="Q19" s="320">
        <f t="shared" si="0"/>
        <v>86237</v>
      </c>
      <c r="R19" s="331">
        <f t="shared" si="1"/>
        <v>34441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53</v>
      </c>
      <c r="E23" s="319"/>
      <c r="F23" s="319"/>
      <c r="G23" s="320">
        <f t="shared" si="2"/>
        <v>53</v>
      </c>
      <c r="H23" s="319"/>
      <c r="I23" s="319"/>
      <c r="J23" s="320">
        <f t="shared" si="3"/>
        <v>53</v>
      </c>
      <c r="K23" s="319">
        <v>43</v>
      </c>
      <c r="L23" s="319">
        <v>2</v>
      </c>
      <c r="M23" s="319"/>
      <c r="N23" s="320">
        <f t="shared" si="4"/>
        <v>45</v>
      </c>
      <c r="O23" s="319"/>
      <c r="P23" s="319"/>
      <c r="Q23" s="320">
        <f t="shared" si="0"/>
        <v>45</v>
      </c>
      <c r="R23" s="331">
        <f t="shared" si="1"/>
        <v>8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1925</v>
      </c>
      <c r="E24" s="319">
        <v>68</v>
      </c>
      <c r="F24" s="319"/>
      <c r="G24" s="320">
        <f t="shared" si="2"/>
        <v>1993</v>
      </c>
      <c r="H24" s="319"/>
      <c r="I24" s="319"/>
      <c r="J24" s="320">
        <f t="shared" si="3"/>
        <v>1993</v>
      </c>
      <c r="K24" s="319">
        <v>1755</v>
      </c>
      <c r="L24" s="319">
        <v>176</v>
      </c>
      <c r="M24" s="319"/>
      <c r="N24" s="320">
        <f t="shared" si="4"/>
        <v>1931</v>
      </c>
      <c r="O24" s="319"/>
      <c r="P24" s="319"/>
      <c r="Q24" s="320">
        <f t="shared" si="0"/>
        <v>1931</v>
      </c>
      <c r="R24" s="331">
        <f t="shared" si="1"/>
        <v>62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242</v>
      </c>
      <c r="L26" s="319">
        <v>12</v>
      </c>
      <c r="M26" s="319"/>
      <c r="N26" s="320">
        <f t="shared" si="4"/>
        <v>254</v>
      </c>
      <c r="O26" s="319"/>
      <c r="P26" s="319"/>
      <c r="Q26" s="320">
        <f t="shared" si="0"/>
        <v>254</v>
      </c>
      <c r="R26" s="331">
        <f t="shared" si="1"/>
        <v>23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2255</v>
      </c>
      <c r="E27" s="323">
        <f aca="true" t="shared" si="5" ref="E27:P27">SUM(E23:E26)</f>
        <v>68</v>
      </c>
      <c r="F27" s="323">
        <f t="shared" si="5"/>
        <v>0</v>
      </c>
      <c r="G27" s="324">
        <f t="shared" si="2"/>
        <v>2323</v>
      </c>
      <c r="H27" s="323">
        <f t="shared" si="5"/>
        <v>0</v>
      </c>
      <c r="I27" s="323">
        <f t="shared" si="5"/>
        <v>0</v>
      </c>
      <c r="J27" s="324">
        <f t="shared" si="3"/>
        <v>2323</v>
      </c>
      <c r="K27" s="323">
        <f t="shared" si="5"/>
        <v>2040</v>
      </c>
      <c r="L27" s="323">
        <f t="shared" si="5"/>
        <v>190</v>
      </c>
      <c r="M27" s="323">
        <f t="shared" si="5"/>
        <v>0</v>
      </c>
      <c r="N27" s="324">
        <f t="shared" si="4"/>
        <v>2230</v>
      </c>
      <c r="O27" s="323">
        <f t="shared" si="5"/>
        <v>0</v>
      </c>
      <c r="P27" s="323">
        <f t="shared" si="5"/>
        <v>0</v>
      </c>
      <c r="Q27" s="324">
        <f t="shared" si="0"/>
        <v>2230</v>
      </c>
      <c r="R27" s="334">
        <f t="shared" si="1"/>
        <v>93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</v>
      </c>
      <c r="H29" s="326">
        <f t="shared" si="6"/>
        <v>0</v>
      </c>
      <c r="I29" s="326">
        <f t="shared" si="6"/>
        <v>0</v>
      </c>
      <c r="J29" s="327">
        <f t="shared" si="3"/>
        <v>10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10</v>
      </c>
      <c r="E33" s="319"/>
      <c r="F33" s="319"/>
      <c r="G33" s="320">
        <f t="shared" si="2"/>
        <v>10</v>
      </c>
      <c r="H33" s="319"/>
      <c r="I33" s="319"/>
      <c r="J33" s="320">
        <f t="shared" si="3"/>
        <v>10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</v>
      </c>
      <c r="H40" s="321">
        <f t="shared" si="10"/>
        <v>0</v>
      </c>
      <c r="I40" s="321">
        <f t="shared" si="10"/>
        <v>0</v>
      </c>
      <c r="J40" s="320">
        <f t="shared" si="3"/>
        <v>10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117250</v>
      </c>
      <c r="E42" s="340">
        <f>E19+E20+E21+E27+E40+E41</f>
        <v>14268</v>
      </c>
      <c r="F42" s="340">
        <f aca="true" t="shared" si="11" ref="F42:R42">F19+F20+F21+F27+F40+F41</f>
        <v>8507</v>
      </c>
      <c r="G42" s="340">
        <f t="shared" si="11"/>
        <v>123011</v>
      </c>
      <c r="H42" s="340">
        <f t="shared" si="11"/>
        <v>0</v>
      </c>
      <c r="I42" s="340">
        <f t="shared" si="11"/>
        <v>0</v>
      </c>
      <c r="J42" s="340">
        <f t="shared" si="11"/>
        <v>123011</v>
      </c>
      <c r="K42" s="340">
        <f t="shared" si="11"/>
        <v>81788</v>
      </c>
      <c r="L42" s="340">
        <f t="shared" si="11"/>
        <v>7722</v>
      </c>
      <c r="M42" s="340">
        <f t="shared" si="11"/>
        <v>1043</v>
      </c>
      <c r="N42" s="340">
        <f t="shared" si="11"/>
        <v>88467</v>
      </c>
      <c r="O42" s="340">
        <f t="shared" si="11"/>
        <v>0</v>
      </c>
      <c r="P42" s="340">
        <f t="shared" si="11"/>
        <v>0</v>
      </c>
      <c r="Q42" s="340">
        <f t="shared" si="11"/>
        <v>88467</v>
      </c>
      <c r="R42" s="341">
        <f t="shared" si="11"/>
        <v>34544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43214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15619</v>
      </c>
      <c r="D30" s="359">
        <v>15619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2744</v>
      </c>
      <c r="D31" s="359">
        <v>2744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615</v>
      </c>
      <c r="D35" s="353">
        <f>SUM(D36:D39)</f>
        <v>615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615</v>
      </c>
      <c r="D37" s="359">
        <v>615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88</v>
      </c>
      <c r="D40" s="353">
        <f>SUM(D41:D44)</f>
        <v>88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88</v>
      </c>
      <c r="D44" s="359">
        <v>88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19066</v>
      </c>
      <c r="D45" s="429">
        <f>D26+D30+D31+D33+D32+D34+D35+D40</f>
        <v>19066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19066</v>
      </c>
      <c r="D46" s="435">
        <f>D45+D23+D21+D11</f>
        <v>19066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62</v>
      </c>
      <c r="D64" s="188"/>
      <c r="E64" s="127">
        <f t="shared" si="1"/>
        <v>62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62</v>
      </c>
      <c r="D68" s="426">
        <f>D54+D58+D63+D64+D65+D66</f>
        <v>0</v>
      </c>
      <c r="E68" s="427">
        <f t="shared" si="1"/>
        <v>62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228</v>
      </c>
      <c r="D70" s="188"/>
      <c r="E70" s="127">
        <f t="shared" si="1"/>
        <v>228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189</v>
      </c>
      <c r="D73" s="128">
        <f>SUM(D74:D76)</f>
        <v>189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189</v>
      </c>
      <c r="D75" s="188">
        <v>189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14055</v>
      </c>
      <c r="D87" s="125">
        <f>SUM(D88:D92)+D96</f>
        <v>14055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25</v>
      </c>
      <c r="D88" s="188">
        <v>25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9086</v>
      </c>
      <c r="D89" s="188">
        <v>9086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311</v>
      </c>
      <c r="D90" s="188">
        <v>311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3459</v>
      </c>
      <c r="D91" s="188">
        <v>3459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480</v>
      </c>
      <c r="D92" s="129">
        <f>SUM(D93:D95)</f>
        <v>480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480</v>
      </c>
      <c r="D95" s="188">
        <v>480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694</v>
      </c>
      <c r="D96" s="188">
        <v>694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185</v>
      </c>
      <c r="D97" s="188">
        <v>185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14429</v>
      </c>
      <c r="D98" s="424">
        <f>D87+D82+D77+D73+D97</f>
        <v>14429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14719</v>
      </c>
      <c r="D99" s="418">
        <f>D98+D70+D68</f>
        <v>14429</v>
      </c>
      <c r="E99" s="418">
        <f>E98+E70+E68</f>
        <v>290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43214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>
        <v>1581</v>
      </c>
      <c r="G25" s="440">
        <v>119</v>
      </c>
      <c r="H25" s="440"/>
      <c r="I25" s="441">
        <f t="shared" si="0"/>
        <v>1700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1581</v>
      </c>
      <c r="G27" s="447">
        <f t="shared" si="2"/>
        <v>119</v>
      </c>
      <c r="H27" s="447">
        <f t="shared" si="2"/>
        <v>0</v>
      </c>
      <c r="I27" s="448">
        <f t="shared" si="0"/>
        <v>1700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43214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84024</v>
      </c>
      <c r="D6" s="644">
        <f aca="true" t="shared" si="0" ref="D6:D15">C6-E6</f>
        <v>0</v>
      </c>
      <c r="E6" s="643">
        <f>'1-Баланс'!G95</f>
        <v>84024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69443</v>
      </c>
      <c r="D7" s="644">
        <f t="shared" si="0"/>
        <v>30400</v>
      </c>
      <c r="E7" s="643">
        <f>'1-Баланс'!G18</f>
        <v>39043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14149</v>
      </c>
      <c r="D8" s="644">
        <f t="shared" si="0"/>
        <v>0</v>
      </c>
      <c r="E8" s="643">
        <f>ABS('2-Отчет за доходите'!C44)-ABS('2-Отчет за доходите'!G44)</f>
        <v>14149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17081</v>
      </c>
      <c r="D9" s="644">
        <f t="shared" si="0"/>
        <v>0</v>
      </c>
      <c r="E9" s="643">
        <f>'3-Отчет за паричния поток'!C45</f>
        <v>17081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15995</v>
      </c>
      <c r="D10" s="644">
        <f t="shared" si="0"/>
        <v>0</v>
      </c>
      <c r="E10" s="643">
        <f>'3-Отчет за паричния поток'!C46</f>
        <v>15995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69443</v>
      </c>
      <c r="D11" s="644">
        <f t="shared" si="0"/>
        <v>0</v>
      </c>
      <c r="E11" s="643">
        <f>'4-Отчет за собствения капитал'!L34</f>
        <v>69443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2018-03-20T07:10:29Z</cp:lastPrinted>
  <dcterms:created xsi:type="dcterms:W3CDTF">2006-09-16T00:00:00Z</dcterms:created>
  <dcterms:modified xsi:type="dcterms:W3CDTF">2018-04-25T08:11:25Z</dcterms:modified>
  <cp:category/>
  <cp:version/>
  <cp:contentType/>
  <cp:contentStatus/>
</cp:coreProperties>
</file>