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<sst xmlns="http://schemas.openxmlformats.org/spreadsheetml/2006/main" count="1063" uniqueCount="881">
  <si>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</si>
  <si>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</si>
  <si>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</si>
  <si>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</si>
  <si>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</si>
  <si>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</si>
  <si>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</si>
  <si>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</si>
  <si>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</si>
  <si>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</si>
  <si>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</si>
  <si>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</si>
  <si>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</si>
  <si>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</si>
  <si>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</si>
  <si>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</si>
  <si>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</si>
  <si>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</si>
  <si>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</si>
  <si>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</si>
  <si>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</si>
  <si>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</si>
  <si>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</si>
  <si>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</si>
  <si>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</si>
  <si>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</si>
  <si>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</si>
  <si>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</si>
  <si>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</si>
  <si>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</si>
  <si>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</si>
  <si>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</si>
  <si>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</si>
  <si>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</si>
  <si>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</si>
  <si>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</si>
  <si>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</si>
  <si>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</si>
  <si>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</si>
  <si>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</si>
  <si>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</si>
  <si>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</si>
  <si>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</si>
  <si>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</si>
  <si>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</si>
  <si>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</si>
  <si>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</si>
  <si>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</si>
  <si>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</si>
  <si>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</si>
  <si>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</si>
  <si>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</si>
  <si>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</si>
  <si>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</si>
  <si>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</si>
  <si>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</si>
  <si>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</si>
  <si>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</si>
  <si>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</si>
  <si>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</si>
  <si>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</si>
  <si>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</si>
  <si>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</si>
  <si>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</si>
  <si>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</si>
  <si>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</si>
  <si>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</si>
  <si>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</si>
  <si>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</si>
  <si>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</si>
  <si>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</si>
  <si>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</si>
  <si>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</si>
  <si>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</si>
  <si>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</si>
  <si>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</si>
  <si>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</si>
  <si>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</si>
  <si>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</si>
  <si>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</si>
  <si>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</si>
  <si>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</si>
  <si>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</si>
  <si>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</si>
  <si>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</si>
  <si>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</si>
  <si>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</si>
  <si>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</si>
  <si>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</si>
  <si>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</si>
  <si>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</si>
  <si>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</si>
  <si>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</si>
  <si>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</si>
  <si>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</si>
  <si>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</si>
  <si>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</si>
  <si>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</si>
  <si>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</si>
  <si>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</si>
  <si>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</si>
  <si>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</si>
  <si>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</si>
  <si>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</si>
  <si>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</si>
  <si>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</si>
  <si>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</si>
  <si>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</si>
  <si>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</si>
  <si>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</si>
  <si>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</si>
  <si>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</si>
  <si>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</si>
  <si>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</si>
  <si>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</si>
  <si>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</si>
  <si>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</si>
  <si>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</si>
  <si>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</si>
  <si>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</si>
  <si>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</si>
  <si>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</si>
  <si>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</si>
  <si>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</si>
  <si>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</si>
  <si>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</si>
  <si>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</si>
  <si>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</si>
  <si>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</si>
  <si>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</si>
  <si>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</si>
  <si>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</si>
  <si>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</si>
  <si>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</si>
  <si>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</si>
  <si>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</si>
  <si>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</si>
  <si>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</si>
  <si>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</si>
  <si>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</si>
  <si>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</si>
  <si>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</si>
  <si>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</si>
  <si>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</si>
  <si>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</si>
  <si>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</si>
  <si>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</si>
  <si>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</si>
  <si>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</si>
  <si>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</si>
  <si>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</si>
  <si>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</si>
  <si>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</si>
  <si>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</si>
  <si>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</si>
  <si>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</si>
  <si>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</si>
  <si>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</si>
  <si>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</si>
  <si>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</si>
  <si>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</si>
  <si>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</si>
  <si>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</si>
  <si>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</si>
  <si>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</si>
  <si>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</si>
  <si>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</si>
  <si>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</si>
  <si>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</si>
  <si>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</si>
  <si>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</si>
  <si>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</si>
  <si>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</si>
  <si>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</si>
  <si>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</si>
  <si>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</si>
  <si>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</si>
  <si>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</si>
  <si>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</si>
  <si>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</si>
  <si>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</si>
  <si>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</si>
  <si>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</si>
  <si>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</si>
  <si>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</si>
  <si>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</si>
  <si>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</si>
  <si>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</si>
  <si>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</si>
  <si>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</si>
  <si>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</si>
  <si>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</si>
  <si>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</si>
  <si>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</si>
  <si>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</si>
  <si>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</si>
  <si>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</si>
  <si>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</si>
  <si>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</si>
  <si>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</si>
  <si>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</si>
  <si>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</si>
  <si>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</si>
  <si>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</si>
  <si>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</si>
  <si>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</si>
  <si>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</si>
  <si>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</si>
  <si>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</si>
  <si>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</si>
  <si>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</si>
  <si>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</si>
  <si>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</si>
  <si>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</si>
  <si>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</si>
  <si>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</si>
  <si>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</si>
  <si>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</si>
  <si>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</si>
  <si>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</si>
  <si>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</si>
  <si>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</si>
  <si>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</si>
  <si>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</si>
  <si>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</si>
  <si>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</si>
  <si>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</si>
  <si>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</si>
  <si>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</si>
  <si>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</si>
  <si>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</si>
  <si>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</si>
  <si>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</si>
  <si>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</si>
  <si>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</si>
  <si>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</si>
  <si>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</si>
  <si>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</si>
  <si>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</si>
  <si>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</si>
  <si>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</si>
  <si>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</si>
  <si>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</si>
  <si>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</si>
  <si>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</si>
  <si>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</si>
  <si>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</si>
  <si>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</si>
  <si>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</si>
  <si>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</si>
  <si>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</si>
  <si>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</si>
  <si>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</si>
  <si>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</si>
  <si>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</si>
  <si>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</si>
  <si>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</si>
  <si>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</si>
  <si>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</si>
  <si>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</si>
  <si>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</si>
  <si>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</si>
  <si>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</si>
  <si>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</si>
  <si>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</si>
  <si>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</si>
  <si>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</si>
  <si>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</si>
  <si>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</si>
  <si>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</si>
  <si>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</si>
  <si>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</si>
  <si>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</si>
  <si>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</si>
  <si>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</si>
  <si>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</si>
  <si>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</si>
  <si>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</si>
  <si>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</si>
  <si>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</si>
  <si>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</si>
  <si>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</si>
  <si>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</si>
  <si>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</si>
  <si>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</si>
  <si>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</si>
  <si>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</si>
  <si>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</si>
  <si>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</si>
  <si>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</si>
  <si>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</si>
  <si>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</si>
  <si>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</si>
  <si>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</si>
  <si>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</si>
  <si>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</si>
  <si>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</si>
  <si>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</si>
  <si>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</si>
  <si>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</si>
  <si>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</si>
  <si>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</si>
  <si>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</si>
  <si>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</si>
  <si>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</si>
  <si>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</si>
  <si>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</si>
  <si>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</si>
  <si>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</si>
  <si>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</si>
  <si>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</si>
  <si>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</si>
  <si>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</si>
  <si>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</si>
  <si>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</si>
  <si>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</si>
  <si>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</si>
  <si>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</si>
  <si>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</si>
  <si>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</si>
  <si>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</si>
  <si>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</si>
  <si>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</si>
  <si>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</si>
  <si>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</si>
  <si>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</si>
  <si>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</si>
  <si>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</si>
  <si>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</si>
  <si>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</si>
  <si>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</si>
  <si>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</si>
  <si>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</si>
  <si>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</si>
  <si>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</si>
  <si>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</si>
  <si>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</si>
  <si>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</si>
  <si>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</si>
  <si>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</si>
  <si>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</si>
  <si>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</si>
  <si>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</si>
  <si>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</si>
  <si>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</si>
  <si>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</si>
  <si>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</si>
  <si>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</si>
  <si>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</si>
  <si>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</si>
  <si>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</si>
  <si>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</si>
  <si>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</si>
  <si>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</si>
  <si>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</si>
  <si>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</si>
  <si>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</si>
  <si>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</si>
  <si>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</si>
  <si>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</si>
  <si>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</si>
  <si>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</si>
  <si>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</si>
  <si>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</si>
  <si>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</si>
  <si>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</si>
  <si>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</si>
  <si>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</si>
  <si>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</si>
  <si>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</si>
  <si>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</si>
  <si>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</si>
  <si>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</si>
  <si>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</si>
  <si>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</si>
  <si>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</si>
  <si>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</si>
  <si>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</si>
  <si>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</si>
  <si>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</si>
  <si>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</si>
  <si>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</si>
  <si>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</si>
  <si>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</si>
  <si>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</si>
  <si>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</si>
  <si>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</si>
  <si>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</si>
  <si>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</si>
  <si>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</si>
  <si>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</si>
  <si>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</si>
  <si>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</si>
  <si>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</si>
  <si>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</si>
  <si>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</si>
  <si>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</si>
  <si>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</si>
  <si>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</si>
  <si>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</si>
  <si>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</si>
  <si>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</si>
  <si>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</si>
  <si>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</si>
  <si>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</si>
  <si>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</si>
  <si>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</si>
  <si>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</si>
  <si>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</si>
  <si>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</si>
  <si>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</si>
  <si>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</si>
  <si>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</si>
  <si>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</si>
  <si>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</si>
  <si>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</si>
  <si>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</si>
  <si>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</si>
  <si>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</si>
  <si>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</si>
  <si>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</si>
  <si>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</si>
  <si>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</si>
  <si>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</si>
  <si>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</si>
  <si>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</si>
  <si>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</si>
  <si>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</si>
  <si>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</si>
  <si>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</si>
  <si>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</si>
  <si>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</si>
  <si>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</si>
  <si>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</si>
  <si>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</si>
  <si>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</si>
  <si>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</si>
  <si>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</si>
  <si>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</si>
  <si>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</si>
  <si>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</si>
  <si>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</si>
  <si>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</si>
  <si>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</si>
  <si>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</si>
  <si>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</si>
  <si>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</si>
  <si>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</si>
  <si>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</si>
  <si>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</si>
  <si>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</si>
  <si>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</si>
  <si>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</si>
  <si>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</si>
  <si>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</si>
  <si>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</si>
  <si>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</si>
  <si>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</si>
  <si>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</si>
  <si>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</si>
  <si>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</si>
  <si>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</si>
  <si>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</si>
  <si>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</si>
  <si>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</si>
  <si>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</si>
  <si>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</si>
  <si>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</si>
  <si>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</si>
  <si>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</si>
  <si>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</si>
  <si>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</si>
  <si>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</si>
  <si>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</si>
  <si>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</si>
  <si>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</si>
  <si>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</si>
  <si>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</si>
  <si>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</si>
  <si>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</si>
  <si>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</si>
  <si>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</si>
  <si>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</si>
  <si>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</si>
  <si>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</si>
  <si>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</si>
  <si>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</si>
  <si>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</si>
  <si>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</si>
  <si>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</si>
  <si>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</si>
  <si>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</si>
  <si>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</si>
  <si>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</si>
  <si>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</si>
  <si>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</si>
  <si>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</si>
  <si>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</si>
  <si>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</si>
  <si>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</si>
  <si>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</si>
  <si>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</si>
  <si>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</si>
  <si>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</si>
  <si>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</si>
  <si>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</si>
  <si>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</si>
  <si>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</si>
  <si>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</si>
  <si>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</si>
  <si>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</si>
  <si>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</si>
  <si>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</si>
  <si>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</si>
  <si>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</si>
  <si>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</si>
  <si>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</si>
  <si>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</si>
  <si>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</si>
  <si>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</si>
  <si>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</si>
  <si>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</si>
  <si>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</si>
  <si>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</si>
  <si>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</si>
  <si>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</si>
  <si>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</si>
  <si>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</si>
  <si>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</si>
  <si>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</si>
  <si>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</si>
  <si>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</si>
  <si>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</si>
  <si>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</si>
  <si>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</si>
  <si>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</si>
  <si>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</si>
  <si>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</si>
  <si>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</si>
  <si>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</si>
  <si>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</si>
  <si>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</si>
  <si>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</si>
  <si>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</si>
  <si>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</si>
  <si>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</si>
  <si>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</si>
  <si>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</si>
  <si>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</si>
  <si>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</si>
  <si>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</si>
  <si>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</si>
  <si>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</si>
  <si>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</si>
  <si>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</si>
  <si>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</si>
  <si>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</si>
  <si>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</si>
  <si>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</si>
  <si>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</si>
  <si>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</si>
  <si>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</si>
  <si>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</si>
  <si>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</si>
  <si>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</si>
  <si>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</si>
  <si>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</si>
  <si>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</si>
  <si>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</si>
  <si>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</si>
  <si>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</si>
  <si>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</si>
  <si>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</si>
  <si>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</si>
  <si>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</si>
  <si>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</si>
  <si>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</si>
  <si>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</si>
  <si>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</si>
  <si>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</si>
  <si>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</si>
  <si>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</si>
  <si>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</si>
  <si>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</si>
  <si>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</si>
  <si>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</si>
  <si>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</si>
  <si>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</si>
  <si>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</si>
  <si>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</si>
  <si>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</si>
  <si>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</si>
  <si>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</si>
  <si>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</si>
  <si>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</si>
  <si>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</si>
  <si>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</si>
  <si>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</si>
  <si>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</si>
  <si>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</si>
  <si>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</si>
  <si>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</si>
  <si>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</si>
  <si>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</si>
  <si>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</si>
  <si>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</si>
  <si>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</si>
  <si>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</si>
  <si>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</si>
  <si>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</si>
  <si>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</si>
  <si>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</si>
  <si>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</si>
  <si>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</si>
  <si>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</si>
  <si>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</si>
  <si>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</si>
  <si>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</si>
  <si>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</si>
  <si>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</si>
  <si>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</si>
  <si>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</si>
  <si>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</si>
  <si>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</si>
  <si>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</si>
  <si>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</si>
  <si>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</si>
  <si>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</si>
  <si>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</si>
  <si>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</si>
  <si>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</si>
  <si>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</si>
  <si>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</si>
  <si>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</si>
  <si>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</si>
  <si>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</si>
  <si>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</si>
  <si>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</si>
  <si>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</si>
  <si>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</si>
  <si>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</si>
  <si>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</si>
  <si>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</si>
  <si>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</si>
  <si>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</si>
  <si>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</si>
  <si>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</si>
  <si>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</si>
  <si>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</si>
  <si>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</si>
  <si>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</si>
  <si>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</si>
  <si>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</si>
  <si>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</si>
  <si>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</si>
  <si>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</si>
  <si>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</si>
  <si>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</si>
  <si>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</si>
  <si>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</si>
  <si>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</si>
  <si>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</si>
  <si>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</si>
  <si>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</si>
  <si>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</si>
  <si>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</si>
  <si>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</si>
  <si>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</si>
  <si>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</si>
  <si>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</si>
  <si>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</si>
  <si>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</si>
  <si>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</si>
  <si>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</si>
  <si>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</si>
  <si>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</si>
  <si>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</si>
  <si>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</si>
  <si>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</si>
  <si>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</si>
  <si>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</si>
  <si>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</si>
  <si>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</si>
  <si>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</si>
  <si>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</si>
  <si>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</si>
  <si>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</si>
  <si>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</si>
  <si>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</si>
  <si>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</si>
  <si>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</si>
  <si>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</si>
  <si>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</si>
  <si>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</si>
  <si>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</si>
  <si>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</si>
  <si>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</si>
  <si>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</si>
  <si>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</si>
  <si>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</si>
  <si>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</si>
  <si>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</si>
  <si>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</si>
  <si>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</si>
  <si>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</si>
  <si>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</si>
  <si>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</si>
  <si>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</si>
  <si>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</si>
  <si>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</si>
  <si>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</si>
  <si>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</si>
  <si>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</si>
  <si>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</si>
  <si>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</si>
  <si>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</si>
  <si>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</si>
  <si>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</si>
  <si>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</si>
  <si>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</si>
  <si>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</si>
  <si>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</si>
  <si>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</si>
  <si>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</si>
  <si>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</si>
  <si>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</si>
  <si>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</si>
  <si>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</si>
  <si>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</si>
  <si>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</si>
  <si>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</si>
  <si>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</si>
  <si>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</si>
  <si>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</si>
  <si>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</si>
  <si>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</si>
  <si>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</si>
  <si>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</si>
  <si>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</si>
  <si>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</si>
  <si>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</si>
  <si>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</si>
  <si>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</si>
  <si>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</si>
  <si>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</si>
  <si>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</si>
  <si>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</si>
  <si>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</si>
  <si>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</si>
  <si>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</si>
  <si>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</si>
  <si>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</si>
  <si>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</si>
  <si>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</si>
  <si>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</si>
  <si>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</si>
  <si>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</si>
  <si>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</si>
  <si>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</si>
  <si>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</si>
  <si>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</si>
  <si>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</si>
  <si>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</si>
  <si>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</si>
  <si>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</si>
  <si>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</si>
  <si>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</si>
  <si>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</si>
  <si>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</si>
  <si>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</si>
  <si>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</si>
  <si>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</si>
  <si>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</si>
  <si>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</si>
  <si>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</si>
  <si>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</si>
  <si>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</si>
  <si>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</si>
  <si>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</si>
  <si>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</si>
  <si>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</si>
  <si>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</si>
  <si>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</si>
  <si>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</si>
  <si>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</si>
  <si>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</si>
  <si>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</si>
  <si>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</si>
  <si>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</si>
  <si>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</si>
  <si>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</si>
  <si>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</si>
  <si>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</si>
  <si>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</si>
  <si>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</si>
  <si>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</si>
  <si>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</si>
  <si>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</si>
  <si>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</si>
  <si>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</si>
  <si>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</si>
  <si>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</si>
  <si>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</si>
  <si>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</si>
  <si>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</si>
  <si>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</si>
  <si>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</si>
  <si>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</si>
  <si>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</si>
  <si>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</si>
  <si>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</si>
  <si>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</si>
  <si>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</si>
  <si>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</si>
  <si>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</si>
  <si>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</si>
  <si>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</si>
  <si>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</si>
  <si>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</si>
  <si>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</si>
  <si>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</si>
  <si>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</si>
  <si>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</si>
  <si>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</si>
  <si>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</si>
  <si>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</si>
  <si>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</si>
  <si>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</si>
  <si>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</si>
  <si>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</si>
  <si>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</si>
  <si>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</si>
  <si>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</si>
  <si>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</si>
  <si>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</si>
  <si>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</si>
  <si>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</si>
  <si>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</si>
  <si>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</si>
  <si>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</si>
  <si>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</si>
  <si>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</si>
  <si>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</si>
  <si>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</si>
  <si>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</si>
  <si>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</si>
  <si>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</si>
  <si>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</si>
  <si>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</si>
  <si>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</si>
  <si>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</si>
  <si>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</si>
  <si>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</si>
  <si>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</si>
  <si>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</si>
  <si>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</si>
  <si>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</si>
  <si>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</si>
  <si>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</si>
  <si>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</si>
  <si>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</si>
  <si>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</si>
  <si>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</si>
  <si>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</si>
  <si>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</si>
  <si>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</si>
  <si>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</si>
  <si>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</si>
  <si>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</si>
  <si>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</si>
  <si>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</si>
  <si>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</si>
  <si>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</si>
  <si>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</si>
  <si>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период:30.09.2008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</si>
  <si>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26.04.2011</t>
  </si>
  <si>
    <t xml:space="preserve">Дата на съставяне: 26.04.2011 г.                                    </t>
  </si>
  <si>
    <t xml:space="preserve">Дата  на съставяне:.26.04.2011 г.                                                                                                                                </t>
  </si>
  <si>
    <t xml:space="preserve">Дата на съставяне:26.04.2011 г.                      </t>
  </si>
  <si>
    <t>Дата на съставяне:26.04.2011 г.</t>
  </si>
  <si>
    <t>Дата на съставяне:.26.04.2011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</si>
</sst>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872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40633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13018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11522</v>
      </c>
      <c r="D12" s="151">
        <v>11583</v>
      </c>
      <c r="E12" s="237" t="s">
        <v>26</v>
      </c>
      <c r="F12" s="242" t="s">
        <v>27</v>
      </c>
      <c r="G12" s="153">
        <v>13018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15075</v>
      </c>
      <c r="D13" s="151">
        <v>16142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1737</v>
      </c>
      <c r="D14" s="151">
        <v>1751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485</v>
      </c>
      <c r="D15" s="151">
        <v>503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178</v>
      </c>
      <c r="D16" s="151">
        <v>189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2324</v>
      </c>
      <c r="D17" s="151">
        <v>2352</v>
      </c>
      <c r="E17" s="243" t="s">
        <v>46</v>
      </c>
      <c r="F17" s="245" t="s">
        <v>47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32449</v>
      </c>
      <c r="D19" s="155">
        <f>SUM(D11:D18)</f>
        <v>33648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11167</v>
      </c>
      <c r="H20" s="158">
        <v>11178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2936</v>
      </c>
      <c r="H21" s="156">
        <f>SUM(H22:H24)</f>
        <v>2936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15</v>
      </c>
      <c r="D23" s="151">
        <v>17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79</v>
      </c>
      <c r="D24" s="151">
        <v>176</v>
      </c>
      <c r="E24" s="237" t="s">
        <v>72</v>
      </c>
      <c r="F24" s="242" t="s">
        <v>73</v>
      </c>
      <c r="G24" s="152">
        <v>1606</v>
      </c>
      <c r="H24" s="152">
        <v>1606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14103</v>
      </c>
      <c r="H25" s="154">
        <f>H19+H20+H21</f>
        <v>14114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94</v>
      </c>
      <c r="D27" s="155">
        <f>SUM(D23:D26)</f>
        <v>193</v>
      </c>
      <c r="E27" s="253" t="s">
        <v>83</v>
      </c>
      <c r="F27" s="242" t="s">
        <v>84</v>
      </c>
      <c r="G27" s="154">
        <f>SUM(G28:G30)</f>
        <v>16759</v>
      </c>
      <c r="H27" s="154">
        <f>SUM(H28:H30)</f>
        <v>9274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16759</v>
      </c>
      <c r="H28" s="152">
        <v>9274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3496</v>
      </c>
      <c r="H31" s="152">
        <v>7474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20255</v>
      </c>
      <c r="H33" s="154">
        <f>H27+H31+H32</f>
        <v>16748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47376</v>
      </c>
      <c r="H36" s="154">
        <f>H25+H17+H33</f>
        <v>43880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2566</v>
      </c>
      <c r="H44" s="152">
        <v>2566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58</v>
      </c>
      <c r="H46" s="152">
        <v>58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303</v>
      </c>
      <c r="H48" s="152">
        <v>324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2927</v>
      </c>
      <c r="H49" s="154">
        <f>SUM(H43:H48)</f>
        <v>2948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502</v>
      </c>
      <c r="H53" s="152">
        <v>502</v>
      </c>
    </row>
    <row r="54" spans="1:8" ht="15">
      <c r="A54" s="235" t="s">
        <v>166</v>
      </c>
      <c r="B54" s="249" t="s">
        <v>167</v>
      </c>
      <c r="C54" s="151">
        <v>38</v>
      </c>
      <c r="D54" s="151">
        <v>38</v>
      </c>
      <c r="E54" s="237" t="s">
        <v>168</v>
      </c>
      <c r="F54" s="245" t="s">
        <v>169</v>
      </c>
      <c r="G54" s="152">
        <v>497</v>
      </c>
      <c r="H54" s="152">
        <v>497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32597</v>
      </c>
      <c r="D55" s="155">
        <f>D19+D20+D21+D27+D32+D45+D51+D53+D54</f>
        <v>33895</v>
      </c>
      <c r="E55" s="237" t="s">
        <v>172</v>
      </c>
      <c r="F55" s="261" t="s">
        <v>173</v>
      </c>
      <c r="G55" s="154">
        <f>G49+G51+G52+G53+G54</f>
        <v>3926</v>
      </c>
      <c r="H55" s="154">
        <f>H49+H51+H52+H53+H54</f>
        <v>3947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5896</v>
      </c>
      <c r="D58" s="151">
        <v>5865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236</v>
      </c>
      <c r="D59" s="151">
        <v>440</v>
      </c>
      <c r="E59" s="251" t="s">
        <v>181</v>
      </c>
      <c r="F59" s="242" t="s">
        <v>182</v>
      </c>
      <c r="G59" s="152">
        <v>795</v>
      </c>
      <c r="H59" s="152">
        <v>1881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3395</v>
      </c>
      <c r="D61" s="151">
        <v>2789</v>
      </c>
      <c r="E61" s="243" t="s">
        <v>189</v>
      </c>
      <c r="F61" s="272" t="s">
        <v>190</v>
      </c>
      <c r="G61" s="154">
        <f>SUM(G62:G68)</f>
        <v>9519</v>
      </c>
      <c r="H61" s="154">
        <f>SUM(H62:H68)</f>
        <v>7130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45</v>
      </c>
      <c r="H62" s="152">
        <v>43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34</v>
      </c>
      <c r="H63" s="152">
        <v>46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9527</v>
      </c>
      <c r="D64" s="155">
        <f>SUM(D58:D63)</f>
        <v>9094</v>
      </c>
      <c r="E64" s="237" t="s">
        <v>200</v>
      </c>
      <c r="F64" s="242" t="s">
        <v>201</v>
      </c>
      <c r="G64" s="152">
        <v>7058</v>
      </c>
      <c r="H64" s="152">
        <v>4946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305</v>
      </c>
      <c r="H65" s="152">
        <v>160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1440</v>
      </c>
      <c r="H66" s="152">
        <v>1244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396</v>
      </c>
      <c r="H67" s="152">
        <v>359</v>
      </c>
    </row>
    <row r="68" spans="1:8" ht="15">
      <c r="A68" s="235" t="s">
        <v>211</v>
      </c>
      <c r="B68" s="241" t="s">
        <v>212</v>
      </c>
      <c r="C68" s="151">
        <v>10192</v>
      </c>
      <c r="D68" s="151">
        <v>7180</v>
      </c>
      <c r="E68" s="237" t="s">
        <v>213</v>
      </c>
      <c r="F68" s="242" t="s">
        <v>214</v>
      </c>
      <c r="G68" s="152">
        <v>241</v>
      </c>
      <c r="H68" s="152">
        <v>332</v>
      </c>
    </row>
    <row r="69" spans="1:8" ht="15">
      <c r="A69" s="235" t="s">
        <v>215</v>
      </c>
      <c r="B69" s="241" t="s">
        <v>216</v>
      </c>
      <c r="C69" s="151">
        <v>582</v>
      </c>
      <c r="D69" s="151">
        <v>136</v>
      </c>
      <c r="E69" s="251" t="s">
        <v>78</v>
      </c>
      <c r="F69" s="242" t="s">
        <v>217</v>
      </c>
      <c r="G69" s="152">
        <v>17</v>
      </c>
      <c r="H69" s="152">
        <v>10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10331</v>
      </c>
      <c r="H71" s="161">
        <f>H59+H60+H61+H69+H70</f>
        <v>9021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988</v>
      </c>
      <c r="D72" s="151">
        <v>566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11770</v>
      </c>
      <c r="D75" s="155">
        <f>SUM(D67:D74)</f>
        <v>7883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10331</v>
      </c>
      <c r="H79" s="162">
        <f>H71+H74+H75+H76</f>
        <v>9021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3880</v>
      </c>
      <c r="D88" s="151">
        <v>2698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3756</v>
      </c>
      <c r="D89" s="151">
        <v>3213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7657</v>
      </c>
      <c r="D91" s="155">
        <f>SUM(D87:D90)</f>
        <v>5915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82</v>
      </c>
      <c r="D92" s="151">
        <v>61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29036</v>
      </c>
      <c r="D93" s="155">
        <f>D64+D75+D84+D91+D92</f>
        <v>22953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61633</v>
      </c>
      <c r="D94" s="164">
        <f>D93+D55</f>
        <v>56848</v>
      </c>
      <c r="E94" s="449" t="s">
        <v>270</v>
      </c>
      <c r="F94" s="289" t="s">
        <v>271</v>
      </c>
      <c r="G94" s="165">
        <f>G36+G39+G55+G79</f>
        <v>61633</v>
      </c>
      <c r="H94" s="165">
        <f>H36+H39+H55+H79</f>
        <v>56848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40633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9376</v>
      </c>
      <c r="D9" s="46">
        <v>6037</v>
      </c>
      <c r="E9" s="298" t="s">
        <v>285</v>
      </c>
      <c r="F9" s="549" t="s">
        <v>286</v>
      </c>
      <c r="G9" s="550">
        <v>20577</v>
      </c>
      <c r="H9" s="550">
        <v>12663</v>
      </c>
    </row>
    <row r="10" spans="1:8" ht="12">
      <c r="A10" s="298" t="s">
        <v>287</v>
      </c>
      <c r="B10" s="299" t="s">
        <v>288</v>
      </c>
      <c r="C10" s="46">
        <v>1604</v>
      </c>
      <c r="D10" s="46">
        <v>972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1722</v>
      </c>
      <c r="D11" s="46">
        <v>1733</v>
      </c>
      <c r="E11" s="300" t="s">
        <v>293</v>
      </c>
      <c r="F11" s="549" t="s">
        <v>294</v>
      </c>
      <c r="G11" s="550">
        <v>84</v>
      </c>
      <c r="H11" s="550">
        <v>36</v>
      </c>
    </row>
    <row r="12" spans="1:8" ht="12">
      <c r="A12" s="298" t="s">
        <v>295</v>
      </c>
      <c r="B12" s="299" t="s">
        <v>296</v>
      </c>
      <c r="C12" s="46">
        <v>3730</v>
      </c>
      <c r="D12" s="46">
        <v>2474</v>
      </c>
      <c r="E12" s="300" t="s">
        <v>78</v>
      </c>
      <c r="F12" s="549" t="s">
        <v>297</v>
      </c>
      <c r="G12" s="550">
        <v>171</v>
      </c>
      <c r="H12" s="550">
        <v>96</v>
      </c>
    </row>
    <row r="13" spans="1:18" ht="12">
      <c r="A13" s="298" t="s">
        <v>298</v>
      </c>
      <c r="B13" s="299" t="s">
        <v>299</v>
      </c>
      <c r="C13" s="46">
        <v>806</v>
      </c>
      <c r="D13" s="46">
        <v>568</v>
      </c>
      <c r="E13" s="301" t="s">
        <v>51</v>
      </c>
      <c r="F13" s="551" t="s">
        <v>300</v>
      </c>
      <c r="G13" s="548">
        <f>SUM(G9:G12)</f>
        <v>20832</v>
      </c>
      <c r="H13" s="548">
        <f>SUM(H9:H12)</f>
        <v>12795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</v>
      </c>
      <c r="D14" s="46">
        <v>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-412</v>
      </c>
      <c r="D15" s="47">
        <v>149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116</v>
      </c>
      <c r="D16" s="47">
        <v>66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16944</v>
      </c>
      <c r="D19" s="49">
        <f>SUM(D9:D15)+D16</f>
        <v>12001</v>
      </c>
      <c r="E19" s="304" t="s">
        <v>317</v>
      </c>
      <c r="F19" s="552" t="s">
        <v>318</v>
      </c>
      <c r="G19" s="550">
        <v>44</v>
      </c>
      <c r="H19" s="550">
        <v>29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36</v>
      </c>
      <c r="D22" s="46">
        <v>77</v>
      </c>
      <c r="E22" s="304" t="s">
        <v>326</v>
      </c>
      <c r="F22" s="552" t="s">
        <v>327</v>
      </c>
      <c r="G22" s="550">
        <v>22</v>
      </c>
      <c r="H22" s="550">
        <v>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11</v>
      </c>
      <c r="D24" s="46">
        <v>27</v>
      </c>
      <c r="E24" s="301" t="s">
        <v>103</v>
      </c>
      <c r="F24" s="554" t="s">
        <v>334</v>
      </c>
      <c r="G24" s="548">
        <f>SUM(G19:G23)</f>
        <v>66</v>
      </c>
      <c r="H24" s="548">
        <f>SUM(H19:H23)</f>
        <v>36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22</v>
      </c>
      <c r="D25" s="46">
        <v>18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69</v>
      </c>
      <c r="D26" s="49">
        <f>SUM(D22:D25)</f>
        <v>122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17013</v>
      </c>
      <c r="D28" s="50">
        <f>D26+D19</f>
        <v>12123</v>
      </c>
      <c r="E28" s="127" t="s">
        <v>339</v>
      </c>
      <c r="F28" s="554" t="s">
        <v>340</v>
      </c>
      <c r="G28" s="548">
        <f>G13+G15+G24</f>
        <v>20898</v>
      </c>
      <c r="H28" s="548">
        <f>H13+H15+H24</f>
        <v>12831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3885</v>
      </c>
      <c r="D30" s="50">
        <f>IF((H28-D28)&gt;0,H28-D28,0)</f>
        <v>708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17013</v>
      </c>
      <c r="D33" s="49">
        <f>D28-D31+D32</f>
        <v>12123</v>
      </c>
      <c r="E33" s="127" t="s">
        <v>353</v>
      </c>
      <c r="F33" s="554" t="s">
        <v>354</v>
      </c>
      <c r="G33" s="53">
        <f>G32-G31+G28</f>
        <v>20898</v>
      </c>
      <c r="H33" s="53">
        <f>H32-H31+H28</f>
        <v>12831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3885</v>
      </c>
      <c r="D34" s="50">
        <f>IF((H33-D33)&gt;0,H33-D33,0)</f>
        <v>708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389</v>
      </c>
      <c r="D35" s="49">
        <f>D36+D37+D38</f>
        <v>71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389</v>
      </c>
      <c r="D36" s="46">
        <v>71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3496</v>
      </c>
      <c r="D39" s="460">
        <f>+IF((H33-D33-D35)&gt;0,H33-D33-D35,0)</f>
        <v>637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3496</v>
      </c>
      <c r="D41" s="52">
        <f>IF(H39=0,IF(D39-D40&gt;0,D39-D40+H40,0),IF(H39-H40&lt;0,H40-H39+D39,0))</f>
        <v>637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20898</v>
      </c>
      <c r="D42" s="53">
        <f>D33+D35+D39</f>
        <v>12831</v>
      </c>
      <c r="E42" s="128" t="s">
        <v>380</v>
      </c>
      <c r="F42" s="129" t="s">
        <v>381</v>
      </c>
      <c r="G42" s="53">
        <f>G39+G33</f>
        <v>20898</v>
      </c>
      <c r="H42" s="53">
        <f>H39+H33</f>
        <v>12831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862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40659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40633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19697</v>
      </c>
      <c r="D10" s="54">
        <v>11760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-11148</v>
      </c>
      <c r="D11" s="54">
        <v>-6801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-4305</v>
      </c>
      <c r="D13" s="54">
        <v>-2833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-13</v>
      </c>
      <c r="D14" s="54">
        <v>-28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-492</v>
      </c>
      <c r="D15" s="54">
        <v>-15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44</v>
      </c>
      <c r="D16" s="54">
        <v>29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-8</v>
      </c>
      <c r="D17" s="54">
        <v>-11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-9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-68</v>
      </c>
      <c r="D19" s="54">
        <v>-64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3698</v>
      </c>
      <c r="D20" s="55">
        <f>SUM(D10:D19)</f>
        <v>2037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-829</v>
      </c>
      <c r="D22" s="54">
        <v>-1467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-827</v>
      </c>
      <c r="D32" s="55">
        <f>SUM(D22:D31)</f>
        <v>-1467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-1086</v>
      </c>
      <c r="D37" s="54">
        <v>-299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-12</v>
      </c>
      <c r="D38" s="54">
        <v>-143</v>
      </c>
      <c r="E38" s="130"/>
      <c r="F38" s="130"/>
    </row>
    <row r="39" spans="1:6" ht="12">
      <c r="A39" s="332" t="s">
        <v>442</v>
      </c>
      <c r="B39" s="333" t="s">
        <v>443</v>
      </c>
      <c r="C39" s="54">
        <v>-33</v>
      </c>
      <c r="D39" s="54">
        <v>-71</v>
      </c>
      <c r="E39" s="130"/>
      <c r="F39" s="130"/>
    </row>
    <row r="40" spans="1:6" ht="12">
      <c r="A40" s="332" t="s">
        <v>444</v>
      </c>
      <c r="B40" s="333" t="s">
        <v>445</v>
      </c>
      <c r="C40" s="54">
        <v>2</v>
      </c>
      <c r="D40" s="54">
        <v>-181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-1129</v>
      </c>
      <c r="D42" s="55">
        <f>SUM(D34:D41)</f>
        <v>-694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1742</v>
      </c>
      <c r="D43" s="55">
        <f>D42+D32+D20</f>
        <v>-124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5915</v>
      </c>
      <c r="D44" s="132">
        <v>4537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7657</v>
      </c>
      <c r="D45" s="55">
        <f>D44+D43</f>
        <v>4413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3901</v>
      </c>
      <c r="D46" s="56">
        <v>2334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3756</v>
      </c>
      <c r="D47" s="56">
        <v>2079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I50" sqref="I5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40633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11178</v>
      </c>
      <c r="F11" s="58">
        <f>'справка №1-БАЛАНС'!H22</f>
        <v>1330</v>
      </c>
      <c r="G11" s="58">
        <f>'справка №1-БАЛАНС'!H23</f>
        <v>0</v>
      </c>
      <c r="H11" s="60">
        <v>1606</v>
      </c>
      <c r="I11" s="58">
        <f>'справка №1-БАЛАНС'!H28+'справка №1-БАЛАНС'!H31</f>
        <v>16748</v>
      </c>
      <c r="J11" s="58">
        <f>'справка №1-БАЛАНС'!H29+'справка №1-БАЛАНС'!H32</f>
        <v>0</v>
      </c>
      <c r="K11" s="60"/>
      <c r="L11" s="344">
        <f>SUM(C11:K11)</f>
        <v>43880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11178</v>
      </c>
      <c r="F15" s="61">
        <f t="shared" si="2"/>
        <v>1330</v>
      </c>
      <c r="G15" s="61">
        <f t="shared" si="2"/>
        <v>0</v>
      </c>
      <c r="H15" s="61">
        <f t="shared" si="2"/>
        <v>1606</v>
      </c>
      <c r="I15" s="61">
        <f t="shared" si="2"/>
        <v>16748</v>
      </c>
      <c r="J15" s="61">
        <f t="shared" si="2"/>
        <v>0</v>
      </c>
      <c r="K15" s="61">
        <f t="shared" si="2"/>
        <v>0</v>
      </c>
      <c r="L15" s="344">
        <f t="shared" si="1"/>
        <v>43880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3496</v>
      </c>
      <c r="J16" s="345">
        <f>+'справка №1-БАЛАНС'!G32</f>
        <v>0</v>
      </c>
      <c r="K16" s="60"/>
      <c r="L16" s="344">
        <f t="shared" si="1"/>
        <v>3496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-11</v>
      </c>
      <c r="F28" s="60"/>
      <c r="G28" s="60"/>
      <c r="H28" s="60"/>
      <c r="I28" s="60">
        <v>11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13018</v>
      </c>
      <c r="D29" s="59">
        <f aca="true" t="shared" si="6" ref="D29:M29">D17+D20+D21+D24+D28+D27+D15+D16</f>
        <v>0</v>
      </c>
      <c r="E29" s="59">
        <f t="shared" si="6"/>
        <v>11167</v>
      </c>
      <c r="F29" s="59">
        <f t="shared" si="6"/>
        <v>1330</v>
      </c>
      <c r="G29" s="59">
        <f t="shared" si="6"/>
        <v>0</v>
      </c>
      <c r="H29" s="59">
        <f t="shared" si="6"/>
        <v>1606</v>
      </c>
      <c r="I29" s="59">
        <f t="shared" si="6"/>
        <v>20255</v>
      </c>
      <c r="J29" s="59">
        <f t="shared" si="6"/>
        <v>0</v>
      </c>
      <c r="K29" s="59">
        <f t="shared" si="6"/>
        <v>0</v>
      </c>
      <c r="L29" s="344">
        <f t="shared" si="1"/>
        <v>47376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13018</v>
      </c>
      <c r="D32" s="59">
        <f t="shared" si="7"/>
        <v>0</v>
      </c>
      <c r="E32" s="59">
        <f t="shared" si="7"/>
        <v>11167</v>
      </c>
      <c r="F32" s="59">
        <f t="shared" si="7"/>
        <v>1330</v>
      </c>
      <c r="G32" s="59">
        <f t="shared" si="7"/>
        <v>0</v>
      </c>
      <c r="H32" s="59">
        <f t="shared" si="7"/>
        <v>1606</v>
      </c>
      <c r="I32" s="59">
        <f t="shared" si="7"/>
        <v>20255</v>
      </c>
      <c r="J32" s="59">
        <f t="shared" si="7"/>
        <v>0</v>
      </c>
      <c r="K32" s="59">
        <f t="shared" si="7"/>
        <v>0</v>
      </c>
      <c r="L32" s="344">
        <f t="shared" si="1"/>
        <v>47376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863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858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"М+С ХИДРАВЛИК" АД гр.КАЗАНЛЪК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5" t="s">
        <v>5</v>
      </c>
      <c r="B3" s="606"/>
      <c r="C3" s="608">
        <f>'справка №1-БАЛАНС'!E5</f>
        <v>40633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14599</v>
      </c>
      <c r="E10" s="189">
        <v>85</v>
      </c>
      <c r="F10" s="189"/>
      <c r="G10" s="74">
        <f aca="true" t="shared" si="2" ref="G10:G39">D10+E10-F10</f>
        <v>14684</v>
      </c>
      <c r="H10" s="65"/>
      <c r="I10" s="65"/>
      <c r="J10" s="74">
        <f aca="true" t="shared" si="3" ref="J10:J39">G10+H10-I10</f>
        <v>14684</v>
      </c>
      <c r="K10" s="65">
        <v>3016</v>
      </c>
      <c r="L10" s="65">
        <v>146</v>
      </c>
      <c r="M10" s="65"/>
      <c r="N10" s="74">
        <f aca="true" t="shared" si="4" ref="N10:N39">K10+L10-M10</f>
        <v>3162</v>
      </c>
      <c r="O10" s="65"/>
      <c r="P10" s="65"/>
      <c r="Q10" s="74">
        <f t="shared" si="0"/>
        <v>3162</v>
      </c>
      <c r="R10" s="74">
        <f t="shared" si="1"/>
        <v>11522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54342</v>
      </c>
      <c r="E11" s="189">
        <v>326</v>
      </c>
      <c r="F11" s="189">
        <v>73</v>
      </c>
      <c r="G11" s="74">
        <f t="shared" si="2"/>
        <v>54595</v>
      </c>
      <c r="H11" s="65"/>
      <c r="I11" s="65"/>
      <c r="J11" s="74">
        <f t="shared" si="3"/>
        <v>54595</v>
      </c>
      <c r="K11" s="65">
        <v>38200</v>
      </c>
      <c r="L11" s="65">
        <v>1392</v>
      </c>
      <c r="M11" s="65">
        <v>72</v>
      </c>
      <c r="N11" s="74">
        <f t="shared" si="4"/>
        <v>39520</v>
      </c>
      <c r="O11" s="65"/>
      <c r="P11" s="65"/>
      <c r="Q11" s="74">
        <f t="shared" si="0"/>
        <v>39520</v>
      </c>
      <c r="R11" s="74">
        <f t="shared" si="1"/>
        <v>15075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2191</v>
      </c>
      <c r="E12" s="189">
        <v>7</v>
      </c>
      <c r="F12" s="189"/>
      <c r="G12" s="74">
        <f t="shared" si="2"/>
        <v>2198</v>
      </c>
      <c r="H12" s="65"/>
      <c r="I12" s="65"/>
      <c r="J12" s="74">
        <f t="shared" si="3"/>
        <v>2198</v>
      </c>
      <c r="K12" s="65">
        <v>440</v>
      </c>
      <c r="L12" s="65">
        <v>21</v>
      </c>
      <c r="M12" s="65"/>
      <c r="N12" s="74">
        <f t="shared" si="4"/>
        <v>461</v>
      </c>
      <c r="O12" s="65"/>
      <c r="P12" s="65"/>
      <c r="Q12" s="74">
        <f t="shared" si="0"/>
        <v>461</v>
      </c>
      <c r="R12" s="74">
        <f t="shared" si="1"/>
        <v>1737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1182</v>
      </c>
      <c r="E13" s="189">
        <v>28</v>
      </c>
      <c r="F13" s="189">
        <v>8</v>
      </c>
      <c r="G13" s="74">
        <f t="shared" si="2"/>
        <v>1202</v>
      </c>
      <c r="H13" s="65"/>
      <c r="I13" s="65"/>
      <c r="J13" s="74">
        <f t="shared" si="3"/>
        <v>1202</v>
      </c>
      <c r="K13" s="65">
        <v>679</v>
      </c>
      <c r="L13" s="65">
        <v>46</v>
      </c>
      <c r="M13" s="65">
        <v>8</v>
      </c>
      <c r="N13" s="74">
        <f t="shared" si="4"/>
        <v>717</v>
      </c>
      <c r="O13" s="65"/>
      <c r="P13" s="65"/>
      <c r="Q13" s="74">
        <f t="shared" si="0"/>
        <v>717</v>
      </c>
      <c r="R13" s="74">
        <f t="shared" si="1"/>
        <v>485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1076</v>
      </c>
      <c r="E14" s="189">
        <v>6</v>
      </c>
      <c r="F14" s="189">
        <v>12</v>
      </c>
      <c r="G14" s="74">
        <f t="shared" si="2"/>
        <v>1070</v>
      </c>
      <c r="H14" s="65"/>
      <c r="I14" s="65"/>
      <c r="J14" s="74">
        <f t="shared" si="3"/>
        <v>1070</v>
      </c>
      <c r="K14" s="65">
        <v>887</v>
      </c>
      <c r="L14" s="65">
        <v>17</v>
      </c>
      <c r="M14" s="65">
        <v>12</v>
      </c>
      <c r="N14" s="74">
        <f t="shared" si="4"/>
        <v>892</v>
      </c>
      <c r="O14" s="65"/>
      <c r="P14" s="65"/>
      <c r="Q14" s="74">
        <f t="shared" si="0"/>
        <v>892</v>
      </c>
      <c r="R14" s="74">
        <f t="shared" si="1"/>
        <v>178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2352</v>
      </c>
      <c r="E15" s="457">
        <v>424</v>
      </c>
      <c r="F15" s="457">
        <v>452</v>
      </c>
      <c r="G15" s="74">
        <f t="shared" si="2"/>
        <v>2324</v>
      </c>
      <c r="H15" s="458"/>
      <c r="I15" s="458"/>
      <c r="J15" s="74">
        <f t="shared" si="3"/>
        <v>2324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2324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76870</v>
      </c>
      <c r="E17" s="194">
        <f>SUM(E9:E16)</f>
        <v>876</v>
      </c>
      <c r="F17" s="194">
        <f>SUM(F9:F16)</f>
        <v>545</v>
      </c>
      <c r="G17" s="74">
        <f t="shared" si="2"/>
        <v>77201</v>
      </c>
      <c r="H17" s="75">
        <f>SUM(H9:H16)</f>
        <v>0</v>
      </c>
      <c r="I17" s="75">
        <f>SUM(I9:I16)</f>
        <v>0</v>
      </c>
      <c r="J17" s="74">
        <f t="shared" si="3"/>
        <v>77201</v>
      </c>
      <c r="K17" s="75">
        <f>SUM(K9:K16)</f>
        <v>43222</v>
      </c>
      <c r="L17" s="75">
        <f>SUM(L9:L16)</f>
        <v>1622</v>
      </c>
      <c r="M17" s="75">
        <f>SUM(M9:M16)</f>
        <v>92</v>
      </c>
      <c r="N17" s="74">
        <f t="shared" si="4"/>
        <v>44752</v>
      </c>
      <c r="O17" s="75">
        <f>SUM(O9:O16)</f>
        <v>0</v>
      </c>
      <c r="P17" s="75">
        <f>SUM(P9:P16)</f>
        <v>0</v>
      </c>
      <c r="Q17" s="74">
        <f t="shared" si="5"/>
        <v>44752</v>
      </c>
      <c r="R17" s="74">
        <f t="shared" si="6"/>
        <v>32449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20</v>
      </c>
      <c r="L21" s="65">
        <v>2</v>
      </c>
      <c r="M21" s="65"/>
      <c r="N21" s="74">
        <f t="shared" si="4"/>
        <v>22</v>
      </c>
      <c r="O21" s="65"/>
      <c r="P21" s="65"/>
      <c r="Q21" s="74">
        <f t="shared" si="5"/>
        <v>22</v>
      </c>
      <c r="R21" s="74">
        <f t="shared" si="6"/>
        <v>15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1186</v>
      </c>
      <c r="E22" s="189"/>
      <c r="F22" s="189"/>
      <c r="G22" s="74">
        <f t="shared" si="2"/>
        <v>1186</v>
      </c>
      <c r="H22" s="65"/>
      <c r="I22" s="65"/>
      <c r="J22" s="74">
        <f t="shared" si="3"/>
        <v>1186</v>
      </c>
      <c r="K22" s="65">
        <v>1010</v>
      </c>
      <c r="L22" s="65">
        <v>97</v>
      </c>
      <c r="M22" s="65"/>
      <c r="N22" s="74">
        <f t="shared" si="4"/>
        <v>1107</v>
      </c>
      <c r="O22" s="65"/>
      <c r="P22" s="65"/>
      <c r="Q22" s="74">
        <f t="shared" si="5"/>
        <v>1107</v>
      </c>
      <c r="R22" s="74">
        <f t="shared" si="6"/>
        <v>79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208</v>
      </c>
      <c r="L24" s="65"/>
      <c r="M24" s="65"/>
      <c r="N24" s="74">
        <f t="shared" si="4"/>
        <v>208</v>
      </c>
      <c r="O24" s="65"/>
      <c r="P24" s="65"/>
      <c r="Q24" s="74">
        <f t="shared" si="5"/>
        <v>208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1431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1431</v>
      </c>
      <c r="H25" s="66">
        <f t="shared" si="7"/>
        <v>0</v>
      </c>
      <c r="I25" s="66">
        <f t="shared" si="7"/>
        <v>0</v>
      </c>
      <c r="J25" s="67">
        <f t="shared" si="3"/>
        <v>1431</v>
      </c>
      <c r="K25" s="66">
        <f t="shared" si="7"/>
        <v>1238</v>
      </c>
      <c r="L25" s="66">
        <f t="shared" si="7"/>
        <v>99</v>
      </c>
      <c r="M25" s="66">
        <f t="shared" si="7"/>
        <v>0</v>
      </c>
      <c r="N25" s="67">
        <f t="shared" si="4"/>
        <v>1337</v>
      </c>
      <c r="O25" s="66">
        <f t="shared" si="7"/>
        <v>0</v>
      </c>
      <c r="P25" s="66">
        <f t="shared" si="7"/>
        <v>0</v>
      </c>
      <c r="Q25" s="67">
        <f t="shared" si="5"/>
        <v>1337</v>
      </c>
      <c r="R25" s="67">
        <f t="shared" si="6"/>
        <v>94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78317</v>
      </c>
      <c r="E40" s="438">
        <f>E17+E18+E19+E25+E38+E39</f>
        <v>876</v>
      </c>
      <c r="F40" s="438">
        <f aca="true" t="shared" si="13" ref="F40:R40">F17+F18+F19+F25+F38+F39</f>
        <v>545</v>
      </c>
      <c r="G40" s="438">
        <f t="shared" si="13"/>
        <v>78648</v>
      </c>
      <c r="H40" s="438">
        <f t="shared" si="13"/>
        <v>0</v>
      </c>
      <c r="I40" s="438">
        <f t="shared" si="13"/>
        <v>0</v>
      </c>
      <c r="J40" s="438">
        <f t="shared" si="13"/>
        <v>78648</v>
      </c>
      <c r="K40" s="438">
        <f t="shared" si="13"/>
        <v>44460</v>
      </c>
      <c r="L40" s="438">
        <f t="shared" si="13"/>
        <v>1721</v>
      </c>
      <c r="M40" s="438">
        <f t="shared" si="13"/>
        <v>92</v>
      </c>
      <c r="N40" s="438">
        <f t="shared" si="13"/>
        <v>46089</v>
      </c>
      <c r="O40" s="438">
        <f t="shared" si="13"/>
        <v>0</v>
      </c>
      <c r="P40" s="438">
        <f t="shared" si="13"/>
        <v>0</v>
      </c>
      <c r="Q40" s="438">
        <f t="shared" si="13"/>
        <v>46089</v>
      </c>
      <c r="R40" s="438">
        <f t="shared" si="13"/>
        <v>32559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40633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38</v>
      </c>
      <c r="D21" s="108"/>
      <c r="E21" s="120">
        <f t="shared" si="0"/>
        <v>38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10192</v>
      </c>
      <c r="D28" s="108">
        <v>10192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582</v>
      </c>
      <c r="D29" s="108">
        <v>582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988</v>
      </c>
      <c r="D33" s="105">
        <f>SUM(D34:D37)</f>
        <v>988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988</v>
      </c>
      <c r="D35" s="108">
        <v>988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11770</v>
      </c>
      <c r="D43" s="104">
        <f>D24+D28+D29+D31+D30+D32+D33+D38</f>
        <v>11770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11808</v>
      </c>
      <c r="D44" s="103">
        <f>D43+D21+D19+D9</f>
        <v>11770</v>
      </c>
      <c r="E44" s="118">
        <f>E43+E21+E19+E9</f>
        <v>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2566</v>
      </c>
      <c r="D56" s="103">
        <f>D57+D59</f>
        <v>0</v>
      </c>
      <c r="E56" s="119">
        <f t="shared" si="1"/>
        <v>2566</v>
      </c>
      <c r="F56" s="103">
        <f>F57+F59</f>
        <v>7057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2566</v>
      </c>
      <c r="D57" s="108"/>
      <c r="E57" s="119">
        <f t="shared" si="1"/>
        <v>2566</v>
      </c>
      <c r="F57" s="108">
        <v>7057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58</v>
      </c>
      <c r="D62" s="108"/>
      <c r="E62" s="119">
        <f t="shared" si="1"/>
        <v>58</v>
      </c>
      <c r="F62" s="110">
        <v>83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800</v>
      </c>
      <c r="D64" s="108"/>
      <c r="E64" s="119">
        <f t="shared" si="1"/>
        <v>800</v>
      </c>
      <c r="F64" s="110">
        <v>370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3424</v>
      </c>
      <c r="D66" s="103">
        <f>D52+D56+D61+D62+D63+D64</f>
        <v>0</v>
      </c>
      <c r="E66" s="119">
        <f t="shared" si="1"/>
        <v>3424</v>
      </c>
      <c r="F66" s="103">
        <f>F52+F56+F61+F62+F63+F64</f>
        <v>7510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502</v>
      </c>
      <c r="D68" s="108"/>
      <c r="E68" s="119">
        <f t="shared" si="1"/>
        <v>502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45</v>
      </c>
      <c r="D71" s="105">
        <f>SUM(D72:D74)</f>
        <v>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45</v>
      </c>
      <c r="D73" s="108">
        <v>45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795</v>
      </c>
      <c r="D75" s="103">
        <f>D76+D78</f>
        <v>795</v>
      </c>
      <c r="E75" s="103">
        <f>E76+E78</f>
        <v>0</v>
      </c>
      <c r="F75" s="103">
        <f>F76+F78</f>
        <v>5110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795</v>
      </c>
      <c r="D76" s="108">
        <v>795</v>
      </c>
      <c r="E76" s="119">
        <f t="shared" si="1"/>
        <v>0</v>
      </c>
      <c r="F76" s="108">
        <v>5110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9474</v>
      </c>
      <c r="D85" s="104">
        <f>SUM(D86:D90)+D94</f>
        <v>9474</v>
      </c>
      <c r="E85" s="104">
        <f>SUM(E86:E90)+E94</f>
        <v>0</v>
      </c>
      <c r="F85" s="104">
        <f>SUM(F86:F90)+F94</f>
        <v>65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34</v>
      </c>
      <c r="D86" s="108">
        <v>34</v>
      </c>
      <c r="E86" s="119">
        <f t="shared" si="1"/>
        <v>0</v>
      </c>
      <c r="F86" s="108">
        <v>65</v>
      </c>
    </row>
    <row r="87" spans="1:6" ht="12">
      <c r="A87" s="396" t="s">
        <v>747</v>
      </c>
      <c r="B87" s="397" t="s">
        <v>748</v>
      </c>
      <c r="C87" s="108">
        <v>7058</v>
      </c>
      <c r="D87" s="108">
        <v>7058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305</v>
      </c>
      <c r="D88" s="108">
        <v>305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1440</v>
      </c>
      <c r="D89" s="108">
        <v>1440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241</v>
      </c>
      <c r="D90" s="103">
        <f>SUM(D91:D93)</f>
        <v>241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129</v>
      </c>
      <c r="D91" s="108">
        <v>129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112</v>
      </c>
      <c r="D93" s="108">
        <v>112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396</v>
      </c>
      <c r="D94" s="108">
        <v>396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</v>
      </c>
      <c r="D95" s="108">
        <v>17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10331</v>
      </c>
      <c r="D96" s="104">
        <f>D85+D80+D75+D71+D95</f>
        <v>10331</v>
      </c>
      <c r="E96" s="104">
        <f>E85+E80+E75+E71+E95</f>
        <v>0</v>
      </c>
      <c r="F96" s="104">
        <f>F85+F80+F75+F71+F95</f>
        <v>5175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14257</v>
      </c>
      <c r="D97" s="104">
        <f>D96+D68+D66</f>
        <v>10331</v>
      </c>
      <c r="E97" s="104">
        <f>E96+E68+E66</f>
        <v>3926</v>
      </c>
      <c r="F97" s="104">
        <f>F96+F68+F66</f>
        <v>12685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40633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871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874</v>
      </c>
      <c r="B6" s="632">
        <f>'справка №1-БАЛАНС'!E5</f>
        <v>40633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857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msh</cp:lastModifiedBy>
  <cp:lastPrinted>2011-04-18T05:05:59Z</cp:lastPrinted>
  <dcterms:created xsi:type="dcterms:W3CDTF">2000-06-29T12:02:40Z</dcterms:created>
  <dcterms:modified xsi:type="dcterms:W3CDTF">2011-04-26T04:25:51Z</dcterms:modified>
  <cp:category/>
  <cp:version/>
  <cp:contentType/>
  <cp:contentStatus/>
</cp:coreProperties>
</file>